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Vagelis\Desktop\DAMIC\CAD Designs\Cryostats\DAMIC@Zurich\"/>
    </mc:Choice>
  </mc:AlternateContent>
  <xr:revisionPtr revIDLastSave="0" documentId="13_ncr:1_{E7A0EE6B-662C-4593-860B-7CD181CF55C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BillOfMaterials" sheetId="1" r:id="rId1"/>
    <sheet name="Assemblies" sheetId="4" r:id="rId2"/>
    <sheet name="Table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2" l="1"/>
  <c r="C30" i="2"/>
  <c r="D85" i="1"/>
  <c r="C21" i="2" s="1"/>
  <c r="D86" i="1"/>
  <c r="C22" i="2" s="1"/>
  <c r="D101" i="4"/>
  <c r="C101" i="4"/>
  <c r="D40" i="4"/>
  <c r="D41" i="4" s="1"/>
  <c r="C92" i="4"/>
  <c r="B91" i="4"/>
  <c r="B90" i="4"/>
  <c r="B89" i="4"/>
  <c r="D87" i="4"/>
  <c r="D91" i="4" s="1"/>
  <c r="C87" i="4"/>
  <c r="D80" i="4"/>
  <c r="D90" i="4" s="1"/>
  <c r="C80" i="4"/>
  <c r="C70" i="4"/>
  <c r="B65" i="4"/>
  <c r="B64" i="4"/>
  <c r="C62" i="4"/>
  <c r="B52" i="4"/>
  <c r="C50" i="4"/>
  <c r="B43" i="4"/>
  <c r="C41" i="4"/>
  <c r="B40" i="4"/>
  <c r="D28" i="4"/>
  <c r="D65" i="4" s="1"/>
  <c r="C28" i="4"/>
  <c r="D20" i="4"/>
  <c r="C20" i="4"/>
  <c r="A162" i="4"/>
  <c r="A159" i="4"/>
  <c r="A155" i="4"/>
  <c r="D154" i="4"/>
  <c r="D153" i="4"/>
  <c r="C24" i="2"/>
  <c r="C23" i="2"/>
  <c r="D50" i="4" l="1"/>
  <c r="D52" i="4" s="1"/>
  <c r="D62" i="4" s="1"/>
  <c r="D64" i="4" s="1"/>
  <c r="D70" i="4" s="1"/>
  <c r="D89" i="4" s="1"/>
  <c r="D92" i="4" s="1"/>
  <c r="D43" i="4"/>
  <c r="B155" i="4"/>
</calcChain>
</file>

<file path=xl/sharedStrings.xml><?xml version="1.0" encoding="utf-8"?>
<sst xmlns="http://schemas.openxmlformats.org/spreadsheetml/2006/main" count="902" uniqueCount="425">
  <si>
    <t>Category</t>
  </si>
  <si>
    <t>Description</t>
  </si>
  <si>
    <t>Assembly</t>
  </si>
  <si>
    <t>Quantity</t>
  </si>
  <si>
    <t>Common</t>
  </si>
  <si>
    <t>Weight (kg)</t>
  </si>
  <si>
    <t>Manufacturer</t>
  </si>
  <si>
    <t>Original Part No.</t>
  </si>
  <si>
    <t>Product Link</t>
  </si>
  <si>
    <t>Supplier</t>
  </si>
  <si>
    <t>Link</t>
  </si>
  <si>
    <t>Price</t>
  </si>
  <si>
    <t>USD</t>
  </si>
  <si>
    <t>EUR</t>
  </si>
  <si>
    <t>CHF</t>
  </si>
  <si>
    <t>No</t>
  </si>
  <si>
    <t>Cryo-Head</t>
  </si>
  <si>
    <t>Screws</t>
  </si>
  <si>
    <t>Flat washers without chamfer, DIN 125, for M8 thread</t>
  </si>
  <si>
    <t>Washers</t>
  </si>
  <si>
    <t>Advanced Research Systems</t>
  </si>
  <si>
    <t>CH-R90-2</t>
  </si>
  <si>
    <t>Mixed Refrigerant Gas Cryocooler - Mylar Wrapped</t>
  </si>
  <si>
    <t>90 K Blend Hoses, 1/4" [6mm] by 10' [3 m]</t>
  </si>
  <si>
    <t>HMG-10-90</t>
  </si>
  <si>
    <t>MRS-CB1</t>
  </si>
  <si>
    <t xml:space="preserve">Charging Kit -  17 Liter Bottle (MR-90 Blend) </t>
  </si>
  <si>
    <t>N/A</t>
  </si>
  <si>
    <t>Welding Tube</t>
  </si>
  <si>
    <t>Sealing Ring</t>
  </si>
  <si>
    <t>Machined Part</t>
  </si>
  <si>
    <t>UZH Workshop</t>
  </si>
  <si>
    <t>Flat washers without chamfer, DIN 126, for M6 thread</t>
  </si>
  <si>
    <t>O-Ring</t>
  </si>
  <si>
    <t>Yes</t>
  </si>
  <si>
    <t>ISO100ANCRT</t>
  </si>
  <si>
    <t>Vacom ISO Centering Rings with Outer Ring</t>
  </si>
  <si>
    <t>Vacom AG</t>
  </si>
  <si>
    <t>ISO100F104-304</t>
  </si>
  <si>
    <t>Welding Flange</t>
  </si>
  <si>
    <t>Vacom ISO Welding Flanges</t>
  </si>
  <si>
    <t>Polsinelli</t>
  </si>
  <si>
    <t>MPY0094.1</t>
  </si>
  <si>
    <t>Polsinelli Food Grade Hoses</t>
  </si>
  <si>
    <t>ORCA Mixed Refrigerant Cooler</t>
  </si>
  <si>
    <t>Material</t>
  </si>
  <si>
    <t>Stainless steel</t>
  </si>
  <si>
    <t>Cooper</t>
  </si>
  <si>
    <t>Aluminum</t>
  </si>
  <si>
    <t>Bossaed M6x25 Stainless</t>
  </si>
  <si>
    <t>Bossard</t>
  </si>
  <si>
    <t>Bossard M8x25 Stainless</t>
  </si>
  <si>
    <t>Flat washers without chamfer, DIN 125, for M6 thread</t>
  </si>
  <si>
    <t>Bossard M6 Washer without Chamfer</t>
  </si>
  <si>
    <t>M8 Washers without Chamfer</t>
  </si>
  <si>
    <t>Nitril</t>
  </si>
  <si>
    <t>RS-PRO</t>
  </si>
  <si>
    <t>10 mm Stainless steel</t>
  </si>
  <si>
    <t>TU25K70-28-316</t>
  </si>
  <si>
    <t>Vacom KF Tibilations DN 25</t>
  </si>
  <si>
    <t>TU50K70-57-316</t>
  </si>
  <si>
    <t>Vacom KF Tibilations DN 50</t>
  </si>
  <si>
    <t>Diehr &amp;Rabenstein</t>
  </si>
  <si>
    <t>Diehr &amp; Rabenstein O-Rings</t>
  </si>
  <si>
    <t>GN 581-M6-A</t>
  </si>
  <si>
    <t>Hanser AG</t>
  </si>
  <si>
    <t>Steel</t>
  </si>
  <si>
    <t>Lifting Eye</t>
  </si>
  <si>
    <t>Hanser Rotating Lifting Ring</t>
  </si>
  <si>
    <t>GN 851-160-T2-NI</t>
  </si>
  <si>
    <t>Door Clamp</t>
  </si>
  <si>
    <t>Hanser Hook Latches</t>
  </si>
  <si>
    <t>GN 851 Hook Toggle Clamps</t>
  </si>
  <si>
    <t>GN 581 Rotating Lifting Rings</t>
  </si>
  <si>
    <t>Hexagon socket button head screw M4x14</t>
  </si>
  <si>
    <t>Bossard Screws with Internal Drive M4x14</t>
  </si>
  <si>
    <t>RS PRO Rubber Vibration Damper M10, Ø 85mm x 25mm, 40kg</t>
  </si>
  <si>
    <t>Anti-Vibration Feet</t>
  </si>
  <si>
    <t>Rubber - Steel</t>
  </si>
  <si>
    <t>126-3576</t>
  </si>
  <si>
    <t>RS-PRO Antivibration Feet</t>
  </si>
  <si>
    <t>90358A141</t>
  </si>
  <si>
    <t xml:space="preserve">M4x25 Hex socket flat countersunk head screw </t>
  </si>
  <si>
    <t>Bossard Hex socket flat countersunk screws</t>
  </si>
  <si>
    <t>Hinge</t>
  </si>
  <si>
    <t>SouthCo</t>
  </si>
  <si>
    <t>AH-2E-1200A2-24</t>
  </si>
  <si>
    <t>Articulating Constant Torque Hinge, Free Swinging, Bright</t>
  </si>
  <si>
    <t>Southco Constant Torque Hinges</t>
  </si>
  <si>
    <t>Aero Material Articulation Hinges</t>
  </si>
  <si>
    <t>Bossard Hex socket head cap screws</t>
  </si>
  <si>
    <t>Stainless Steel</t>
  </si>
  <si>
    <t xml:space="preserve">ISO 100 Centering Ring with Outer Ring - 301062 </t>
  </si>
  <si>
    <t>HIVAC50.0</t>
  </si>
  <si>
    <t>Mauser</t>
  </si>
  <si>
    <t>Mouser Amphenol Positronic HiVac50</t>
  </si>
  <si>
    <t>DB50 Feedthrough</t>
  </si>
  <si>
    <t>HIVAC50.50MG</t>
  </si>
  <si>
    <t>Mouser Amphenol Positronic HIVac Adaptors</t>
  </si>
  <si>
    <t>Positronics HiVac Connectors</t>
  </si>
  <si>
    <t>DB37 Feedthrough</t>
  </si>
  <si>
    <t>HIVAC37.0</t>
  </si>
  <si>
    <t>HIVAC37.37M</t>
  </si>
  <si>
    <t>Passthrough Connectors</t>
  </si>
  <si>
    <t>External Cryostat Hardware</t>
  </si>
  <si>
    <t>Cryostat Body</t>
  </si>
  <si>
    <t>Internal Hardware</t>
  </si>
  <si>
    <t>Electronics Assembly</t>
  </si>
  <si>
    <t>Rubber</t>
  </si>
  <si>
    <t>Al2O3</t>
  </si>
  <si>
    <t>Density</t>
  </si>
  <si>
    <t>Nitrile</t>
  </si>
  <si>
    <t>KF Tubulation, inner diameter 25 mm, 70 mm length</t>
  </si>
  <si>
    <t>KF Tubulation, inner diameter 50 mm, 70 mm length</t>
  </si>
  <si>
    <t>O-ring ID 373 mm x 5.25 mm CS NBR (length (1171.77 mm)</t>
  </si>
  <si>
    <t>O-ring ID 353 mm x 5.25 mm CS NBR (length 1110.363 mm)</t>
  </si>
  <si>
    <t>M3 x 30 Hex socket head cap partially threaded screw</t>
  </si>
  <si>
    <t>Bossard M5 x 25 Stainless Hex Screws</t>
  </si>
  <si>
    <t>Al2O3 (Saphire)</t>
  </si>
  <si>
    <t>4-40 UNC x 0.5625 Hex socket head cap screws, ANSI B18.3</t>
  </si>
  <si>
    <t>92196A111</t>
  </si>
  <si>
    <t>4-40 UNC x 3/8 Inch Socket Countersunk Nylon Screws (ASME B18.3)</t>
  </si>
  <si>
    <t>Nylon</t>
  </si>
  <si>
    <t>Essenta Components</t>
  </si>
  <si>
    <t>020440B025</t>
  </si>
  <si>
    <t>Essenta Components Plastic Flat Slotted Head Screws</t>
  </si>
  <si>
    <t>Mouser</t>
  </si>
  <si>
    <t>Mouser  Essentra 020440B025</t>
  </si>
  <si>
    <t>Stecher Ceramicparts Gmbh</t>
  </si>
  <si>
    <t>Stecher Ceramicparts</t>
  </si>
  <si>
    <t>Heater</t>
  </si>
  <si>
    <t>Distrelec</t>
  </si>
  <si>
    <t>Nut</t>
  </si>
  <si>
    <t>FR4</t>
  </si>
  <si>
    <t>Temperature Sensor</t>
  </si>
  <si>
    <t>Al2O3, Plastic, Al</t>
  </si>
  <si>
    <t xml:space="preserve">M6x6 Hex socket set screws with flat point </t>
  </si>
  <si>
    <t>Bossard M6 Set Screws</t>
  </si>
  <si>
    <t>Bossard M3 Hex Socket Head Cap Screws</t>
  </si>
  <si>
    <t xml:space="preserve">M3 Flat washers without chamfer </t>
  </si>
  <si>
    <t xml:space="preserve">Bossard M3 Flat washers without chamfer </t>
  </si>
  <si>
    <t>Stainless Steeel A2</t>
  </si>
  <si>
    <t>M3 Slotted round nuts BN 1413</t>
  </si>
  <si>
    <t xml:space="preserve">Bossard M3 Slotted round nuts </t>
  </si>
  <si>
    <t xml:space="preserve"> Bossard Hex socket flat countersunk head screws</t>
  </si>
  <si>
    <t>FR4 PCB</t>
  </si>
  <si>
    <t>Elflab Elektronik</t>
  </si>
  <si>
    <t>Elflab Electronik</t>
  </si>
  <si>
    <t>RND 410-00038</t>
  </si>
  <si>
    <t>RND Components</t>
  </si>
  <si>
    <t>Platinum Resistance Pt100 Wire-Wound Detector Element, 28 mm</t>
  </si>
  <si>
    <t>Distrelec RND Platinum temperature sensor</t>
  </si>
  <si>
    <t>VMCG-90-MPBK-K</t>
  </si>
  <si>
    <t>Front-End Board Vertical Card Guide</t>
  </si>
  <si>
    <t>Distrelec Plug-inn Card Blocks</t>
  </si>
  <si>
    <t>Essenta PC Card Guides</t>
  </si>
  <si>
    <t>PA6-GF, PE-HD</t>
  </si>
  <si>
    <t>Supports</t>
  </si>
  <si>
    <t>Electronics PCB</t>
  </si>
  <si>
    <t>M4 x 20 Hex socket head cap screws fully threaded</t>
  </si>
  <si>
    <t>Bossard M4x20 Hex socket head cap screws</t>
  </si>
  <si>
    <t>93445K482</t>
  </si>
  <si>
    <t>Vitron</t>
  </si>
  <si>
    <t xml:space="preserve">Viton Fluoroelestimer O-Ring, nominal 3½” x 3/32, Dash No, 153 </t>
  </si>
  <si>
    <t xml:space="preserve">O-Ring ID 150 mm x 5.3 mm NBR 70 </t>
  </si>
  <si>
    <t>Diehr &amp; Rabenstain O-Ring 150 mm</t>
  </si>
  <si>
    <t>Diehr &amp; Rabenstein 180mm O-Ring</t>
  </si>
  <si>
    <t>Diehr &amp; Rabenstain O-Ring 375 mm</t>
  </si>
  <si>
    <t>Diehr &amp; Rabenstain O-Ring 355 mm</t>
  </si>
  <si>
    <t xml:space="preserve">Individual Designs: </t>
  </si>
  <si>
    <t>Total Pats Count:</t>
  </si>
  <si>
    <t>Non-reoccuring parts:</t>
  </si>
  <si>
    <t xml:space="preserve">Machine Parts Count: </t>
  </si>
  <si>
    <t xml:space="preserve">Machined Parts Count: </t>
  </si>
  <si>
    <t xml:space="preserve">Individual designs: </t>
  </si>
  <si>
    <t>Complexity Level</t>
  </si>
  <si>
    <t>Part</t>
  </si>
  <si>
    <t>No.</t>
  </si>
  <si>
    <t>Heater Assembly</t>
  </si>
  <si>
    <t xml:space="preserve">Total: </t>
  </si>
  <si>
    <t>Cryo-Head Support Plane</t>
  </si>
  <si>
    <t>Cryostat Door</t>
  </si>
  <si>
    <t>Door Cylindrical Flange</t>
  </si>
  <si>
    <t>Temperature Sensor Attachment</t>
  </si>
  <si>
    <t>Board Passthrough External Flange</t>
  </si>
  <si>
    <t>Board Passthrough Internal Falge</t>
  </si>
  <si>
    <t>DB50 Passthrough Shield</t>
  </si>
  <si>
    <t>Al2O3 Insulator</t>
  </si>
  <si>
    <t>Cryo-Head Heater Attachment</t>
  </si>
  <si>
    <t>Step</t>
  </si>
  <si>
    <r>
      <t>2</t>
    </r>
    <r>
      <rPr>
        <vertAlign val="superscript"/>
        <sz val="11"/>
        <color theme="1"/>
        <rFont val="Calibri"/>
        <family val="2"/>
        <scheme val="minor"/>
      </rPr>
      <t xml:space="preserve">nd </t>
    </r>
    <r>
      <rPr>
        <sz val="11"/>
        <color theme="1"/>
        <rFont val="Calibri"/>
        <family val="2"/>
        <scheme val="minor"/>
      </rPr>
      <t>Step</t>
    </r>
  </si>
  <si>
    <t>DAMIC@Zurich Cryostat Assemblies</t>
  </si>
  <si>
    <t>Cryostat Boody Assembly</t>
  </si>
  <si>
    <t>M4 x 14 Hexagon socket button head screw</t>
  </si>
  <si>
    <t>GN 851 Hook Toggle Clamps Clips</t>
  </si>
  <si>
    <t>Cryo-Head Assembly</t>
  </si>
  <si>
    <t>Tube 104 x 2 mm - 136.1 mm length, 304 stainless</t>
  </si>
  <si>
    <t>ISO-F Welding Flange, ISO 100 - 301079</t>
  </si>
  <si>
    <r>
      <t>7</t>
    </r>
    <r>
      <rPr>
        <vertAlign val="superscript"/>
        <sz val="11"/>
        <color theme="1"/>
        <rFont val="Calibri"/>
        <family val="2"/>
        <scheme val="minor"/>
      </rPr>
      <t xml:space="preserve">th </t>
    </r>
    <r>
      <rPr>
        <sz val="11"/>
        <color theme="1"/>
        <rFont val="Calibri"/>
        <family val="2"/>
        <scheme val="minor"/>
      </rPr>
      <t>Step</t>
    </r>
  </si>
  <si>
    <r>
      <t>6</t>
    </r>
    <r>
      <rPr>
        <vertAlign val="superscript"/>
        <sz val="11"/>
        <color theme="1"/>
        <rFont val="Calibri"/>
        <family val="2"/>
        <scheme val="minor"/>
      </rPr>
      <t xml:space="preserve">th </t>
    </r>
    <r>
      <rPr>
        <sz val="11"/>
        <color theme="1"/>
        <rFont val="Calibri"/>
        <family val="2"/>
        <scheme val="minor"/>
      </rPr>
      <t>Step</t>
    </r>
  </si>
  <si>
    <r>
      <t>5</t>
    </r>
    <r>
      <rPr>
        <vertAlign val="superscript"/>
        <sz val="11"/>
        <color theme="1"/>
        <rFont val="Calibri"/>
        <family val="2"/>
        <scheme val="minor"/>
      </rPr>
      <t xml:space="preserve">th </t>
    </r>
    <r>
      <rPr>
        <sz val="11"/>
        <color theme="1"/>
        <rFont val="Calibri"/>
        <family val="2"/>
        <scheme val="minor"/>
      </rPr>
      <t>Step</t>
    </r>
  </si>
  <si>
    <t>Cryo-Vessel Assembly</t>
  </si>
  <si>
    <t>DAMIC Font-End electronics Board V2.0</t>
  </si>
  <si>
    <t>VacUum Attachment</t>
  </si>
  <si>
    <t>Vacuum Fittings Assembly</t>
  </si>
  <si>
    <t>EL25K-304</t>
  </si>
  <si>
    <t>Vacom 90 Degrees KF Elbow ISO25</t>
  </si>
  <si>
    <t>EL50K-304</t>
  </si>
  <si>
    <t>TE25K-304</t>
  </si>
  <si>
    <t>Vacom KF Tee ISO25</t>
  </si>
  <si>
    <t>KF25NPT14F-316</t>
  </si>
  <si>
    <t>Vacom KF Flange with Pipe Thread Female</t>
  </si>
  <si>
    <t>KF50SVCR-304</t>
  </si>
  <si>
    <t>Vacom KF Centering Rings, O-Ring, DN50</t>
  </si>
  <si>
    <t>Vacuum Fittings</t>
  </si>
  <si>
    <t>Additional Vacuum Hardware</t>
  </si>
  <si>
    <t>KF25SVCR-304</t>
  </si>
  <si>
    <t>Vacom KF Centering Rings, O-Ring, DN25</t>
  </si>
  <si>
    <t>KF50C</t>
  </si>
  <si>
    <t>KF25C</t>
  </si>
  <si>
    <t>KF Tension Ring for Elastomer Gasket, DN50</t>
  </si>
  <si>
    <t>KF Tension Ring for Elastomer Gasket, DN25</t>
  </si>
  <si>
    <t>Vacuum Clamps</t>
  </si>
  <si>
    <t>Vacuum O-Rings</t>
  </si>
  <si>
    <t>Vacom KF Tension Ring for Elastomer Gasket DN50</t>
  </si>
  <si>
    <t>Vacom KF Tension Ring for Elastomer Gasket DN25</t>
  </si>
  <si>
    <t>SS-4H2</t>
  </si>
  <si>
    <t>145-0050K-220V/50-60</t>
  </si>
  <si>
    <t>Swagelok</t>
  </si>
  <si>
    <t>PKR 251, FPM-sealed, DN 25 ISO-KF</t>
  </si>
  <si>
    <t>Pfeiffer Vacuum</t>
  </si>
  <si>
    <t>PTR26000</t>
  </si>
  <si>
    <t>Cables</t>
  </si>
  <si>
    <t>Low Pressure Proportional Relief Valve, 1/4 in. MNPT x 1/4 in. FNPT</t>
  </si>
  <si>
    <t>Swagelok Low Pressure Relief Valve</t>
  </si>
  <si>
    <t>Bellows Sealed Valve, Welded, SS Stem Tip, 1/4 in. MNPT</t>
  </si>
  <si>
    <t>Swagelok Bellows Sealed Welded Valve</t>
  </si>
  <si>
    <t>Safety Valve</t>
  </si>
  <si>
    <t>Newport Safety Valve, Pump Failure</t>
  </si>
  <si>
    <t>Pfeiffer Activa Line Gauge PKR251, DN25</t>
  </si>
  <si>
    <t>B4707283MA</t>
  </si>
  <si>
    <t>ActiveLine-Gauge Mating connector, 6 pole</t>
  </si>
  <si>
    <t>Pfeiffer Active Line Gauge Mating connector, 6 pole</t>
  </si>
  <si>
    <t>Newport DN40 to DN50 adapter</t>
  </si>
  <si>
    <t>KF Centering Rings, O-Ring, DN50</t>
  </si>
  <si>
    <t>KF Centering Rings, O-Ring, DN25</t>
  </si>
  <si>
    <t>Fluoroelastomer (FKM)</t>
  </si>
  <si>
    <t>Stainless Steel - FKM</t>
  </si>
  <si>
    <t>Vacuum Intake Assembly</t>
  </si>
  <si>
    <t>0.9 x 1.25</t>
  </si>
  <si>
    <t>Area</t>
  </si>
  <si>
    <t>sec</t>
  </si>
  <si>
    <t>events/sec</t>
  </si>
  <si>
    <t xml:space="preserve"> ms</t>
  </si>
  <si>
    <t>triggers</t>
  </si>
  <si>
    <t>No. of Particles</t>
  </si>
  <si>
    <r>
      <t>mm</t>
    </r>
    <r>
      <rPr>
        <vertAlign val="superscript"/>
        <sz val="11"/>
        <color theme="1"/>
        <rFont val="Calibri"/>
        <family val="2"/>
        <scheme val="minor"/>
      </rPr>
      <t>2</t>
    </r>
  </si>
  <si>
    <t>of max rate</t>
  </si>
  <si>
    <t>Vertical</t>
  </si>
  <si>
    <t>XWCA.041.532</t>
  </si>
  <si>
    <t>11.1 x 12.8</t>
  </si>
  <si>
    <t>Safety Valve, Pump Failure, NW50 ISO-KF, Vitron, 220 VAC 50/60 Hz</t>
  </si>
  <si>
    <t>Conical Reducer, ISO-KF Flange Size NW50 to NW40</t>
  </si>
  <si>
    <t>KF Tees, DN25</t>
  </si>
  <si>
    <t>KF Elbow 90°, DN 25</t>
  </si>
  <si>
    <t>KF Elbow 90°, DN 50</t>
  </si>
  <si>
    <t>Cryostat Complete</t>
  </si>
  <si>
    <t>Temperature Sensor Housing</t>
  </si>
  <si>
    <t>DB37 Feedthrough Connector for Vacuum Applications</t>
  </si>
  <si>
    <t>DB37 Male HIVAC Adapter for Vacuum Applications</t>
  </si>
  <si>
    <t>DB50 Male HIVAC Adapter for Vacuum Applications</t>
  </si>
  <si>
    <t>DB50 Feedthrough Connector for Vacuum Applications</t>
  </si>
  <si>
    <t>Cryo-head Heater Attachment</t>
  </si>
  <si>
    <t>180 x 5 mm O-ring (5 mm diameter, 565 mm length)</t>
  </si>
  <si>
    <t>Vacuum Interface Assembly</t>
  </si>
  <si>
    <t>Vacuum Seal Cover</t>
  </si>
  <si>
    <t>254 x 5 mm O-Ring NBR 70 (5 mm diameter, 799 mm length)</t>
  </si>
  <si>
    <t>Samtec Pass-through Board</t>
  </si>
  <si>
    <t xml:space="preserve">Viton Fluor-elastomer O-Ring, nominal 3½” x 3/32, Dash No, 153 </t>
  </si>
  <si>
    <t>KF Flange with Pipe Thread, Female, DN25, NPT-Internal Thread</t>
  </si>
  <si>
    <t>Glass Transition Temp</t>
  </si>
  <si>
    <t>(°C)</t>
  </si>
  <si>
    <r>
      <t>(kg/m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</si>
  <si>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Melting Point</t>
  </si>
  <si>
    <t>Electrical Conductivity</t>
  </si>
  <si>
    <t xml:space="preserve">N/A	</t>
  </si>
  <si>
    <t xml:space="preserve">N / A	</t>
  </si>
  <si>
    <t>-72 to -55</t>
  </si>
  <si>
    <t>-29</t>
  </si>
  <si>
    <t xml:space="preserve">-30 to -8	</t>
  </si>
  <si>
    <t xml:space="preserve">50–85	</t>
  </si>
  <si>
    <t xml:space="preserve">130–170	</t>
  </si>
  <si>
    <t xml:space="preserve">660.3	</t>
  </si>
  <si>
    <t>~1 × 10⁻⁸</t>
  </si>
  <si>
    <t xml:space="preserve">~1 × 10⁻¹⁰	</t>
  </si>
  <si>
    <t xml:space="preserve">~5.96 × 10⁷	</t>
  </si>
  <si>
    <t>~1 × 10⁻¹⁴</t>
  </si>
  <si>
    <t>~1 × 10⁻¹²</t>
  </si>
  <si>
    <t xml:space="preserve">~1 × 10⁻¹⁴	</t>
  </si>
  <si>
    <t xml:space="preserve">1425 – 1540	</t>
  </si>
  <si>
    <t xml:space="preserve">1400 – 1450	</t>
  </si>
  <si>
    <t xml:space="preserve">25 – 40	</t>
  </si>
  <si>
    <t>Material Properties Table</t>
  </si>
  <si>
    <t>Fiber Reinforced Polyamide</t>
  </si>
  <si>
    <t>Non-reocuring parts:</t>
  </si>
  <si>
    <t>Internal</t>
  </si>
  <si>
    <t>External</t>
  </si>
  <si>
    <t>Cryovessel</t>
  </si>
  <si>
    <t>Complete Assembly</t>
  </si>
  <si>
    <t>Dimention</t>
  </si>
  <si>
    <t>Height (mm)</t>
  </si>
  <si>
    <t>Width (mm)</t>
  </si>
  <si>
    <t>Original Al. Monoblock</t>
  </si>
  <si>
    <t>Depth (mm)</t>
  </si>
  <si>
    <t>Internal usable height (mm)</t>
  </si>
  <si>
    <t>Total internal Volume (l)</t>
  </si>
  <si>
    <t>Full Assembly Mass (kg)</t>
  </si>
  <si>
    <t>Cryovessel Mass with Door (kg)</t>
  </si>
  <si>
    <t>Original Al Monoblock Mass (kg)</t>
  </si>
  <si>
    <t>Internal Usable Volume (l)</t>
  </si>
  <si>
    <t>Drawing</t>
  </si>
  <si>
    <t>Workshop Machined Parts Table</t>
  </si>
  <si>
    <r>
      <t>Al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(Saphire)</t>
    </r>
  </si>
  <si>
    <t>BarUvac</t>
  </si>
  <si>
    <t>McMaster-Carr</t>
  </si>
  <si>
    <t>McMaster-Car</t>
  </si>
  <si>
    <t>McMaster-Carr Low Profile Screws</t>
  </si>
  <si>
    <t>McMaster-Car 18-8 Stainless Socket Screw</t>
  </si>
  <si>
    <t>McMaster-Carr  Vitron O-Ring dash 153</t>
  </si>
  <si>
    <t>Diehr &amp; Rabenstein</t>
  </si>
  <si>
    <r>
      <t>1</t>
    </r>
    <r>
      <rPr>
        <vertAlign val="superscript"/>
        <sz val="11"/>
        <color theme="1"/>
        <rFont val="Calibri"/>
        <family val="2"/>
        <scheme val="minor"/>
      </rPr>
      <t xml:space="preserve">st </t>
    </r>
    <r>
      <rPr>
        <sz val="11"/>
        <color theme="1"/>
        <rFont val="Calibri"/>
        <family val="2"/>
        <scheme val="minor"/>
      </rPr>
      <t>Step</t>
    </r>
  </si>
  <si>
    <r>
      <t>3</t>
    </r>
    <r>
      <rPr>
        <vertAlign val="superscript"/>
        <sz val="11"/>
        <color theme="1"/>
        <rFont val="Calibri"/>
        <family val="2"/>
        <scheme val="minor"/>
      </rPr>
      <t xml:space="preserve">rd </t>
    </r>
    <r>
      <rPr>
        <sz val="11"/>
        <color theme="1"/>
        <rFont val="Calibri"/>
        <family val="2"/>
        <scheme val="minor"/>
      </rPr>
      <t>Step</t>
    </r>
  </si>
  <si>
    <r>
      <t>4</t>
    </r>
    <r>
      <rPr>
        <vertAlign val="superscript"/>
        <sz val="11"/>
        <color theme="1"/>
        <rFont val="Calibri"/>
        <family val="2"/>
        <scheme val="minor"/>
      </rPr>
      <t xml:space="preserve">th </t>
    </r>
    <r>
      <rPr>
        <sz val="11"/>
        <color theme="1"/>
        <rFont val="Calibri"/>
        <family val="2"/>
        <scheme val="minor"/>
      </rPr>
      <t>Step</t>
    </r>
  </si>
  <si>
    <r>
      <t>8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Step</t>
    </r>
  </si>
  <si>
    <r>
      <t>9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Step</t>
    </r>
  </si>
  <si>
    <r>
      <t>10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Step</t>
    </r>
  </si>
  <si>
    <t>MKS Instruments</t>
  </si>
  <si>
    <t>M4x14 Hexagon socket button head screw</t>
  </si>
  <si>
    <t>M8x25 Hex socket head cap screws fully threaded, BN 610</t>
  </si>
  <si>
    <t>Tube 104x2 mm - 136.1 mm length, 304 stainless</t>
  </si>
  <si>
    <t>M6x25 Hex socket head cap screws fully threaded, ISO 4762</t>
  </si>
  <si>
    <t>M7x14 Ultra-Low-Profile Socket Head Screw</t>
  </si>
  <si>
    <t>M3x30 Hex socket head cap partially threaded screw</t>
  </si>
  <si>
    <t>M5x25 Hex socket head cap screws fully threaded</t>
  </si>
  <si>
    <t xml:space="preserve">M3x8 Hex socket head cap screws fully threaded </t>
  </si>
  <si>
    <t>M3x8 Hex socket flat countersunk head screw</t>
  </si>
  <si>
    <t>M4x20 Hex socket head cap screws fully threaded</t>
  </si>
  <si>
    <t>Arcol AP830 Festwiderstand 50Ω ±1% / 30W</t>
  </si>
  <si>
    <t>RS Components</t>
  </si>
  <si>
    <t>RS Components Power Resistors</t>
  </si>
  <si>
    <t>AP830 50R F 50PPM</t>
  </si>
  <si>
    <t>ARCOL</t>
  </si>
  <si>
    <t>Ohmite High Poer Resistors</t>
  </si>
  <si>
    <t>Welding Pipe</t>
  </si>
  <si>
    <t xml:space="preserve">ISO-F Welding Flange, ISO 100 - 301079 </t>
  </si>
  <si>
    <t>180x5 mm O-ring (5 mm diameter, 565 mm length)</t>
  </si>
  <si>
    <t>254x5 mm O-Ring NBR 770 ( mm diameter, 799 mm length)</t>
  </si>
  <si>
    <t>Black-Oxide Steel</t>
  </si>
  <si>
    <t>Positronic Industries</t>
  </si>
  <si>
    <t>Cooper - Gold</t>
  </si>
  <si>
    <t>Insulation Ceramic</t>
  </si>
  <si>
    <t>UZH</t>
  </si>
  <si>
    <t>KF Flange with Pipe Thread, Female, DN25, NPT - Internal Thread</t>
  </si>
  <si>
    <t>SS-RL3M4-F4</t>
  </si>
  <si>
    <t>Safety Valve, NW50 ISO-KF, Vitron, 220 VAC 50/60 Hz</t>
  </si>
  <si>
    <t>Polyamide</t>
  </si>
  <si>
    <t>Vacuum Sensor</t>
  </si>
  <si>
    <t>Arcol AP830 Power Resistor 50Ω ±1% / 30W</t>
  </si>
  <si>
    <t>Volume Resistivity</t>
  </si>
  <si>
    <t>Thermal conductivity</t>
  </si>
  <si>
    <t>Thermal expansion coefficient</t>
  </si>
  <si>
    <t>Dielectric Strength</t>
  </si>
  <si>
    <t xml:space="preserve">	151–202 </t>
  </si>
  <si>
    <t xml:space="preserve">	16–18 × 10⁻⁶</t>
  </si>
  <si>
    <t>~1.4 × 10⁶</t>
  </si>
  <si>
    <t>14–17</t>
  </si>
  <si>
    <t xml:space="preserve">	23.6 × 10⁻⁶</t>
  </si>
  <si>
    <t>250 - 300</t>
  </si>
  <si>
    <r>
      <t>&gt; 10</t>
    </r>
    <r>
      <rPr>
        <vertAlign val="superscript"/>
        <sz val="11"/>
        <color theme="1"/>
        <rFont val="Calibri"/>
        <family val="2"/>
        <scheme val="minor"/>
      </rPr>
      <t>15</t>
    </r>
  </si>
  <si>
    <t>170 × 10⁻⁶</t>
  </si>
  <si>
    <t>20 -30</t>
  </si>
  <si>
    <r>
      <t>~10</t>
    </r>
    <r>
      <rPr>
        <vertAlign val="superscript"/>
        <sz val="11"/>
        <color theme="1"/>
        <rFont val="Calibri"/>
        <family val="2"/>
        <scheme val="minor"/>
      </rPr>
      <t>-14</t>
    </r>
    <r>
      <rPr>
        <sz val="11"/>
        <color theme="1"/>
        <rFont val="Calibri"/>
        <family val="2"/>
        <scheme val="minor"/>
      </rPr>
      <t xml:space="preserve"> - 10</t>
    </r>
    <r>
      <rPr>
        <vertAlign val="superscript"/>
        <sz val="11"/>
        <color theme="1"/>
        <rFont val="Calibri"/>
        <family val="2"/>
        <scheme val="minor"/>
      </rPr>
      <t>-13</t>
    </r>
  </si>
  <si>
    <r>
      <t>10</t>
    </r>
    <r>
      <rPr>
        <vertAlign val="superscript"/>
        <sz val="11"/>
        <color theme="1"/>
        <rFont val="Calibri"/>
        <family val="2"/>
        <scheme val="minor"/>
      </rPr>
      <t>15</t>
    </r>
  </si>
  <si>
    <t>25 - 35</t>
  </si>
  <si>
    <t>~7.5–8.5 × 10⁻⁶</t>
  </si>
  <si>
    <t>13 - 30</t>
  </si>
  <si>
    <t>AlN</t>
  </si>
  <si>
    <r>
      <t>~10</t>
    </r>
    <r>
      <rPr>
        <vertAlign val="superscript"/>
        <sz val="11"/>
        <color theme="1"/>
        <rFont val="Calibri"/>
        <family val="2"/>
        <scheme val="minor"/>
      </rPr>
      <t>-12</t>
    </r>
    <r>
      <rPr>
        <sz val="11"/>
        <color theme="1"/>
        <rFont val="Calibri"/>
        <family val="2"/>
        <scheme val="minor"/>
      </rPr>
      <t xml:space="preserve"> - 10</t>
    </r>
    <r>
      <rPr>
        <vertAlign val="superscript"/>
        <sz val="11"/>
        <color theme="1"/>
        <rFont val="Calibri"/>
        <family val="2"/>
        <scheme val="minor"/>
      </rPr>
      <t>-11</t>
    </r>
  </si>
  <si>
    <r>
      <t>10</t>
    </r>
    <r>
      <rPr>
        <vertAlign val="superscript"/>
        <sz val="11"/>
        <color theme="1"/>
        <rFont val="Calibri"/>
        <family val="2"/>
        <scheme val="minor"/>
      </rPr>
      <t>14</t>
    </r>
  </si>
  <si>
    <t>&gt; 170</t>
  </si>
  <si>
    <t>~4.5 × 10⁻⁶</t>
  </si>
  <si>
    <t>(1350 decomposition)</t>
  </si>
  <si>
    <t>Silicon</t>
  </si>
  <si>
    <r>
      <t>2 × 10</t>
    </r>
    <r>
      <rPr>
        <vertAlign val="superscript"/>
        <sz val="11"/>
        <color theme="1"/>
        <rFont val="Calibri"/>
        <family val="2"/>
        <scheme val="minor"/>
      </rPr>
      <t>4</t>
    </r>
  </si>
  <si>
    <t>2.6 × 10⁻⁶</t>
  </si>
  <si>
    <t>500 - 800</t>
  </si>
  <si>
    <t>Capton</t>
  </si>
  <si>
    <t>500 decomposition</t>
  </si>
  <si>
    <r>
      <t>10</t>
    </r>
    <r>
      <rPr>
        <vertAlign val="superscript"/>
        <sz val="11"/>
        <color theme="1"/>
        <rFont val="Calibri"/>
        <family val="2"/>
        <scheme val="minor"/>
      </rPr>
      <t>17</t>
    </r>
  </si>
  <si>
    <t>20 × 10⁻⁶</t>
  </si>
  <si>
    <r>
      <t>(Ω*m)</t>
    </r>
    <r>
      <rPr>
        <vertAlign val="superscript"/>
        <sz val="11"/>
        <color theme="1"/>
        <rFont val="Calibri"/>
        <family val="2"/>
        <scheme val="minor"/>
      </rPr>
      <t>-1</t>
    </r>
  </si>
  <si>
    <t>(Ω・cm)</t>
  </si>
  <si>
    <t>W/(m·K)</t>
  </si>
  <si>
    <r>
      <t>K</t>
    </r>
    <r>
      <rPr>
        <vertAlign val="superscript"/>
        <sz val="11"/>
        <color theme="1"/>
        <rFont val="Calibri"/>
        <family val="2"/>
        <scheme val="minor"/>
      </rPr>
      <t>-1</t>
    </r>
  </si>
  <si>
    <t>(kV/mm)</t>
  </si>
  <si>
    <t>1.43 × 10⁻⁵</t>
  </si>
  <si>
    <t>~7.2 × 10⁻⁶</t>
  </si>
  <si>
    <t>~3.77 × 10⁷</t>
  </si>
  <si>
    <r>
      <t>~6.99 × 10</t>
    </r>
    <r>
      <rPr>
        <vertAlign val="superscript"/>
        <sz val="11"/>
        <color theme="1"/>
        <rFont val="Calibri"/>
        <family val="2"/>
        <scheme val="minor"/>
      </rPr>
      <t>5</t>
    </r>
  </si>
  <si>
    <r>
      <t>2.65 × 10</t>
    </r>
    <r>
      <rPr>
        <vertAlign val="superscript"/>
        <sz val="11"/>
        <color theme="1"/>
        <rFont val="Calibri"/>
        <family val="2"/>
        <scheme val="minor"/>
      </rPr>
      <t>-6</t>
    </r>
  </si>
  <si>
    <r>
      <t xml:space="preserve">	1.2 × 10⁻</t>
    </r>
    <r>
      <rPr>
        <vertAlign val="superscript"/>
        <sz val="11"/>
        <color theme="1"/>
        <rFont val="Calibri"/>
        <family val="2"/>
        <scheme val="minor"/>
      </rPr>
      <t>5</t>
    </r>
  </si>
  <si>
    <r>
      <t>2 × 10⁻</t>
    </r>
    <r>
      <rPr>
        <vertAlign val="superscript"/>
        <sz val="11"/>
        <color theme="1"/>
        <rFont val="Calibri"/>
        <family val="2"/>
        <scheme val="minor"/>
      </rPr>
      <t>4</t>
    </r>
  </si>
  <si>
    <r>
      <t>1 × 10</t>
    </r>
    <r>
      <rPr>
        <vertAlign val="superscript"/>
        <sz val="11"/>
        <color theme="1"/>
        <rFont val="Calibri"/>
        <family val="2"/>
        <scheme val="minor"/>
      </rPr>
      <t>16</t>
    </r>
  </si>
  <si>
    <t>~385</t>
  </si>
  <si>
    <r>
      <t>~ - 10</t>
    </r>
    <r>
      <rPr>
        <vertAlign val="superscript"/>
        <sz val="11"/>
        <color theme="1"/>
        <rFont val="Calibri"/>
        <family val="2"/>
        <scheme val="minor"/>
      </rPr>
      <t>-15</t>
    </r>
  </si>
  <si>
    <t>~197</t>
  </si>
  <si>
    <r>
      <t>1.7 × 10</t>
    </r>
    <r>
      <rPr>
        <vertAlign val="superscript"/>
        <sz val="11"/>
        <color theme="1"/>
        <rFont val="Calibri"/>
        <family val="2"/>
        <scheme val="minor"/>
      </rPr>
      <t>-6</t>
    </r>
  </si>
  <si>
    <r>
      <t>1 × 10</t>
    </r>
    <r>
      <rPr>
        <vertAlign val="superscript"/>
        <sz val="11"/>
        <color theme="1"/>
        <rFont val="Calibri"/>
        <family val="2"/>
        <scheme val="minor"/>
      </rPr>
      <t>13</t>
    </r>
  </si>
  <si>
    <r>
      <t>1 × 10</t>
    </r>
    <r>
      <rPr>
        <vertAlign val="superscript"/>
        <sz val="11"/>
        <color theme="1"/>
        <rFont val="Calibri"/>
        <family val="2"/>
        <scheme val="minor"/>
      </rPr>
      <t>12</t>
    </r>
  </si>
  <si>
    <r>
      <t>1 × 10</t>
    </r>
    <r>
      <rPr>
        <vertAlign val="superscript"/>
        <sz val="11"/>
        <color theme="1"/>
        <rFont val="Calibri"/>
        <family val="2"/>
        <scheme val="minor"/>
      </rPr>
      <t>14</t>
    </r>
  </si>
  <si>
    <r>
      <t>7 × 10⁻</t>
    </r>
    <r>
      <rPr>
        <vertAlign val="superscript"/>
        <sz val="11"/>
        <color theme="1"/>
        <rFont val="Calibri"/>
        <family val="2"/>
        <scheme val="minor"/>
      </rPr>
      <t>5</t>
    </r>
  </si>
  <si>
    <r>
      <t>3 × 10⁻</t>
    </r>
    <r>
      <rPr>
        <vertAlign val="superscript"/>
        <sz val="11"/>
        <color theme="1"/>
        <rFont val="Calibri"/>
        <family val="2"/>
        <scheme val="minor"/>
      </rPr>
      <t>5</t>
    </r>
  </si>
  <si>
    <r>
      <t>1.9 × 10⁻</t>
    </r>
    <r>
      <rPr>
        <vertAlign val="superscript"/>
        <sz val="11"/>
        <color theme="1"/>
        <rFont val="Calibri"/>
        <family val="2"/>
        <scheme val="minor"/>
      </rPr>
      <t>4</t>
    </r>
  </si>
  <si>
    <r>
      <t>1.7 × 10⁻</t>
    </r>
    <r>
      <rPr>
        <vertAlign val="superscript"/>
        <sz val="11"/>
        <color theme="1"/>
        <rFont val="Calibri"/>
        <family val="2"/>
        <scheme val="minor"/>
      </rPr>
      <t>5</t>
    </r>
  </si>
  <si>
    <t>~8 - 15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</si>
</sst>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00"/>
    <numFmt numFmtId="165" formatCode="[$€-2]\ #,##0.00_);\([$€-2]\ #,##0.00\)"/>
    <numFmt numFmtId="166" formatCode="[$€-2]\ #,##0.00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43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1"/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0" fillId="0" borderId="1" xfId="0" applyBorder="1"/>
    <xf numFmtId="0" fontId="0" fillId="0" borderId="0" xfId="0" applyAlignment="1">
      <alignment vertical="center"/>
    </xf>
    <xf numFmtId="0" fontId="1" fillId="0" borderId="0" xfId="1" applyBorder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0" fillId="0" borderId="0" xfId="0" applyAlignment="1">
      <alignment horizontal="center"/>
    </xf>
    <xf numFmtId="0" fontId="1" fillId="0" borderId="2" xfId="1" applyBorder="1" applyAlignment="1">
      <alignment horizontal="left" vertical="center"/>
    </xf>
    <xf numFmtId="0" fontId="1" fillId="0" borderId="0" xfId="1" applyFill="1"/>
    <xf numFmtId="2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top"/>
    </xf>
    <xf numFmtId="0" fontId="0" fillId="2" borderId="0" xfId="0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4" fillId="0" borderId="0" xfId="0" applyFont="1"/>
    <xf numFmtId="9" fontId="0" fillId="0" borderId="0" xfId="2" applyFont="1"/>
    <xf numFmtId="11" fontId="0" fillId="0" borderId="0" xfId="0" applyNumberFormat="1" applyAlignment="1">
      <alignment horizontal="center" vertical="center"/>
    </xf>
    <xf numFmtId="0" fontId="8" fillId="0" borderId="0" xfId="0" applyFont="1"/>
    <xf numFmtId="11" fontId="0" fillId="0" borderId="0" xfId="2" applyNumberFormat="1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1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1" applyFill="1" applyBorder="1"/>
    <xf numFmtId="166" fontId="5" fillId="0" borderId="1" xfId="0" applyNumberFormat="1" applyFont="1" applyBorder="1" applyAlignment="1">
      <alignment horizontal="center" vertical="center"/>
    </xf>
    <xf numFmtId="0" fontId="1" fillId="0" borderId="0" xfId="1" applyFill="1" applyBorder="1"/>
    <xf numFmtId="165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1" applyFill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1" fillId="0" borderId="2" xfId="1" applyFill="1" applyBorder="1"/>
    <xf numFmtId="165" fontId="6" fillId="0" borderId="2" xfId="0" applyNumberFormat="1" applyFont="1" applyBorder="1" applyAlignment="1">
      <alignment horizontal="center" vertical="center"/>
    </xf>
    <xf numFmtId="0" fontId="1" fillId="0" borderId="0" xfId="1" applyFill="1" applyAlignment="1">
      <alignment horizontal="left" vertical="center"/>
    </xf>
    <xf numFmtId="0" fontId="0" fillId="0" borderId="2" xfId="0" applyBorder="1" applyAlignment="1">
      <alignment wrapText="1"/>
    </xf>
    <xf numFmtId="0" fontId="1" fillId="0" borderId="2" xfId="1" applyFill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1" fillId="0" borderId="1" xfId="1" applyFill="1" applyBorder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0" fontId="1" fillId="0" borderId="0" xfId="1" applyFill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 textRotation="90"/>
    </xf>
    <xf numFmtId="0" fontId="0" fillId="0" borderId="6" xfId="0" applyBorder="1" applyAlignment="1">
      <alignment horizontal="center" vertical="center" textRotation="90"/>
    </xf>
    <xf numFmtId="0" fontId="0" fillId="0" borderId="7" xfId="0" applyBorder="1" applyAlignment="1">
      <alignment horizontal="center" vertical="center" textRotation="90"/>
    </xf>
    <xf numFmtId="0" fontId="0" fillId="0" borderId="5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textRotation="90" wrapText="1"/>
    </xf>
    <xf numFmtId="44" fontId="0" fillId="0" borderId="5" xfId="0" applyNumberFormat="1" applyBorder="1" applyAlignment="1">
      <alignment horizontal="center" vertical="center" textRotation="90" wrapText="1"/>
    </xf>
    <xf numFmtId="44" fontId="0" fillId="0" borderId="6" xfId="0" applyNumberFormat="1" applyBorder="1" applyAlignment="1">
      <alignment horizontal="center" vertical="center" textRotation="90" wrapText="1"/>
    </xf>
    <xf numFmtId="11" fontId="0" fillId="0" borderId="0" xfId="0" applyNumberFormat="1" applyAlignment="1">
      <alignment horizontal="center" vertical="center"/>
    </xf>
    <xf numFmtId="49" fontId="1" fillId="0" borderId="0" xfId="1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textRotation="90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 wrapText="1"/>
    </xf>
  </cellXfs>
  <cellStyles count="3">
    <cellStyle name="Lien hypertexte" xfId="1" builtinId="8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140</xdr:row>
      <xdr:rowOff>0</xdr:rowOff>
    </xdr:from>
    <xdr:to>
      <xdr:col>0</xdr:col>
      <xdr:colOff>304800</xdr:colOff>
      <xdr:row>141</xdr:row>
      <xdr:rowOff>114300</xdr:rowOff>
    </xdr:to>
    <xdr:sp macro="" textlink="">
      <xdr:nvSpPr>
        <xdr:cNvPr id="2" name="AutoShape 12">
          <a:extLst>
            <a:ext uri="{FF2B5EF4-FFF2-40B4-BE49-F238E27FC236}">
              <a16:creationId xmlns:a16="http://schemas.microsoft.com/office/drawing/2014/main" id="{81467869-380E-4216-BCDB-3573C541B6A6}"/>
            </a:ext>
          </a:extLst>
        </xdr:cNvPr>
        <xdr:cNvSpPr>
          <a:spLocks noChangeAspect="1" noChangeArrowheads="1"/>
        </xdr:cNvSpPr>
      </xdr:nvSpPr>
      <xdr:spPr bwMode="auto">
        <a:xfrm>
          <a:off x="6791325" y="266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139</xdr:row>
      <xdr:rowOff>179294</xdr:rowOff>
    </xdr:from>
    <xdr:to>
      <xdr:col>0</xdr:col>
      <xdr:colOff>304800</xdr:colOff>
      <xdr:row>141</xdr:row>
      <xdr:rowOff>103094</xdr:rowOff>
    </xdr:to>
    <xdr:sp macro="" textlink="">
      <xdr:nvSpPr>
        <xdr:cNvPr id="3" name="AutoShape 13" descr="preview url image">
          <a:extLst>
            <a:ext uri="{FF2B5EF4-FFF2-40B4-BE49-F238E27FC236}">
              <a16:creationId xmlns:a16="http://schemas.microsoft.com/office/drawing/2014/main" id="{E579FB11-6406-416F-811B-F25E70FC1461}"/>
            </a:ext>
          </a:extLst>
        </xdr:cNvPr>
        <xdr:cNvSpPr>
          <a:spLocks noChangeAspect="1" noChangeArrowheads="1"/>
        </xdr:cNvSpPr>
      </xdr:nvSpPr>
      <xdr:spPr bwMode="auto">
        <a:xfrm>
          <a:off x="5556997" y="2664926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167</xdr:row>
      <xdr:rowOff>44824</xdr:rowOff>
    </xdr:from>
    <xdr:to>
      <xdr:col>1</xdr:col>
      <xdr:colOff>2042768</xdr:colOff>
      <xdr:row>196</xdr:row>
      <xdr:rowOff>154890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E4E1017-3CC4-4DB1-BC46-A7CC64574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6148" y="31905949"/>
          <a:ext cx="3096380" cy="5634566"/>
        </a:xfrm>
        <a:prstGeom prst="rect">
          <a:avLst/>
        </a:prstGeom>
      </xdr:spPr>
    </xdr:pic>
    <xdr:clientData/>
  </xdr:twoCellAnchor>
  <xdr:twoCellAnchor editAs="oneCell">
    <xdr:from>
      <xdr:col>5</xdr:col>
      <xdr:colOff>71393</xdr:colOff>
      <xdr:row>167</xdr:row>
      <xdr:rowOff>40341</xdr:rowOff>
    </xdr:from>
    <xdr:to>
      <xdr:col>9</xdr:col>
      <xdr:colOff>111598</xdr:colOff>
      <xdr:row>196</xdr:row>
      <xdr:rowOff>162005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04C05C8-8DFF-4450-B88A-F5D3E56EF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44268" y="31901466"/>
          <a:ext cx="3088205" cy="56461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vacom.net/en/tu25k70-28-316.html" TargetMode="External"/><Relationship Id="rId117" Type="http://schemas.openxmlformats.org/officeDocument/2006/relationships/hyperlink" Target="https://www.pfeiffer-vacuum.com/global/en/shop/products/PT_R26_000" TargetMode="External"/><Relationship Id="rId21" Type="http://schemas.openxmlformats.org/officeDocument/2006/relationships/hyperlink" Target="https://www.bossard.com/eshop/ch-en/screws/screws-and-bolts-with-internal-drive/hex-socket-head-cap-screws-fully-threaded/p/610/?category=&amp;index=0&amp;q=ISO%204762%3Arelevance%3AF527C156-7E58-11D4-97D3-0000E8601B71%3AM6%3AF527C1B7-7E58-11D4-97D3-0000E8601B71%3A25%3AA87579DF-7F9C-4535-9A8D-87830D3D5D84%3AStainless%2Bsteel%3A19D20820-0A5D-4344-AF13-2431AAD21588%3ACylindrical%3A74EC6A2E-3795-43DB-A517-12F3521785C5%3AHexagon%2Bsocket" TargetMode="External"/><Relationship Id="rId42" Type="http://schemas.openxmlformats.org/officeDocument/2006/relationships/hyperlink" Target="https://www.bossard.com/eshop/ch-en/screws-and-bolts-with-internal-drive/hex-socket-flat-countersunk-head-screws-fully-threaded/p/616/?selected-article=1448587" TargetMode="External"/><Relationship Id="rId47" Type="http://schemas.openxmlformats.org/officeDocument/2006/relationships/hyperlink" Target="https://www.mouser.ch/ProductDetail/Amphenol-Positronic/HIVAC50.50MG?qs=XAiT9M5g4x%252BynYDkH4ozEA%3D%3D" TargetMode="External"/><Relationship Id="rId63" Type="http://schemas.openxmlformats.org/officeDocument/2006/relationships/hyperlink" Target="https://www.stecherceramicparts.com/" TargetMode="External"/><Relationship Id="rId68" Type="http://schemas.openxmlformats.org/officeDocument/2006/relationships/hyperlink" Target="https://www.bossard.com/eshop/ch-en/screws/screws-and-bolts-with-internal-drive/hex-socket-head-cap-screws-fully-threaded/p/610/?category=01.100.100&amp;index=0&amp;q=%3Arelevance%3AF527C156-7E58-11D4-97D3-0000E8601B71%3AM3%3AF527C1B7-7E58-11D4-97D3-0000E8601B71%3A8%3A19D20820-0A5D-4344-AF13-2431AAD21588%3ACylindrical%3A74EC6A2E-3795-43DB-A517-12F3521785C5%3AHexagon%2Bsocket%3AA87579DF-7F9C-4535-9A8D-87830D3D5D84%3AStainless%2Bsteel" TargetMode="External"/><Relationship Id="rId84" Type="http://schemas.openxmlformats.org/officeDocument/2006/relationships/hyperlink" Target="https://www.mcmaster.com/93445K482/" TargetMode="External"/><Relationship Id="rId89" Type="http://schemas.openxmlformats.org/officeDocument/2006/relationships/hyperlink" Target="https://www.diehr-rabenstein.de/Dichtring-O-Ring-180-x-5-mm-NBR-70/453310" TargetMode="External"/><Relationship Id="rId112" Type="http://schemas.openxmlformats.org/officeDocument/2006/relationships/hyperlink" Target="https://products.swagelok.com/en/c/low-pressure-relief-valve/p/SS-RL3M4-F4" TargetMode="External"/><Relationship Id="rId16" Type="http://schemas.openxmlformats.org/officeDocument/2006/relationships/hyperlink" Target="https://www.bossard.com/eshop/ch-en/screws/screws-and-bolts-with-internal-drive/hex-socket-head-cap-screws-fully-threaded/p/610/?category=&amp;index=0&amp;q=ISO%204762%3Arelevance%3AF527C156-7E58-11D4-97D3-0000E8601B71%3AM6%3AF527C1B7-7E58-11D4-97D3-0000E8601B71%3A25%3AA87579DF-7F9C-4535-9A8D-87830D3D5D84%3AStainless%2Bsteel%3A19D20820-0A5D-4344-AF13-2431AAD21588%3ACylindrical%3A74EC6A2E-3795-43DB-A517-12F3521785C5%3AHexagon%2Bsocket" TargetMode="External"/><Relationship Id="rId107" Type="http://schemas.openxmlformats.org/officeDocument/2006/relationships/hyperlink" Target="https://www.vacom.net/en/kf50c.html" TargetMode="External"/><Relationship Id="rId11" Type="http://schemas.openxmlformats.org/officeDocument/2006/relationships/hyperlink" Target="https://www.arscryo.com/orca-mixed-refrigerant-product" TargetMode="External"/><Relationship Id="rId32" Type="http://schemas.openxmlformats.org/officeDocument/2006/relationships/hyperlink" Target="https://www.hanser.ch/fr-ch/produits/3.4-Installation-levage-amortissement-avec-pieds-de-nivellement-mecanisme-de-levage-et-elements-en-caoutchouc/Ecrous-et-boulons-a-anneau-de-levage/GN-581-Anneaux-de-levage-rotatifs-acier" TargetMode="External"/><Relationship Id="rId37" Type="http://schemas.openxmlformats.org/officeDocument/2006/relationships/hyperlink" Target="https://ch.rs-online.com/web/p/schwingungsdampfer/1263576" TargetMode="External"/><Relationship Id="rId53" Type="http://schemas.openxmlformats.org/officeDocument/2006/relationships/hyperlink" Target="https://www.mouser.ch/ProductDetail/Amphenol-Positronic/HIVAC50.50MG?qs=XAiT9M5g4x%252BynYDkH4ozEA%3D%3D" TargetMode="External"/><Relationship Id="rId58" Type="http://schemas.openxmlformats.org/officeDocument/2006/relationships/hyperlink" Target="https://www.mcmaster.com/92196A111/" TargetMode="External"/><Relationship Id="rId74" Type="http://schemas.openxmlformats.org/officeDocument/2006/relationships/hyperlink" Target="https://www.bossard.com/eshop/ch-en/screws-and-bolts-with-internal-drive/hex-socket-flat-countersunk-head-screws-fully-threaded/p/616/?selected-article=1076469" TargetMode="External"/><Relationship Id="rId79" Type="http://schemas.openxmlformats.org/officeDocument/2006/relationships/hyperlink" Target="https://www.elfab.ch/" TargetMode="External"/><Relationship Id="rId102" Type="http://schemas.openxmlformats.org/officeDocument/2006/relationships/hyperlink" Target="https://www.vacom.net/en/te25k-304.html" TargetMode="External"/><Relationship Id="rId123" Type="http://schemas.openxmlformats.org/officeDocument/2006/relationships/hyperlink" Target="https://www.mks.com/p/145-0040K-220V--50-60" TargetMode="External"/><Relationship Id="rId5" Type="http://schemas.openxmlformats.org/officeDocument/2006/relationships/hyperlink" Target="https://www.vacom.net/en/iso100f104-304.html" TargetMode="External"/><Relationship Id="rId90" Type="http://schemas.openxmlformats.org/officeDocument/2006/relationships/hyperlink" Target="https://www.diehr-rabenstein.de/Dichtring-O-Ring-180-x-5-mm-NBR-70/453310" TargetMode="External"/><Relationship Id="rId95" Type="http://schemas.openxmlformats.org/officeDocument/2006/relationships/hyperlink" Target="https://www.vacom.net/en/el25k-304.html" TargetMode="External"/><Relationship Id="rId22" Type="http://schemas.openxmlformats.org/officeDocument/2006/relationships/hyperlink" Target="https://www.bossard.com/eshop/ch-en/screws/screws-and-bolts-with-internal-drive/hex-socket-head-cap-screws-fully-threaded/p/610/?category=&amp;index=0&amp;q=ISO%204762%3Arelevance%3AF527C156-7E58-11D4-97D3-0000E8601B71%3AM6%3AF527C1B7-7E58-11D4-97D3-0000E8601B71%3A25%3AA87579DF-7F9C-4535-9A8D-87830D3D5D84%3AStainless%2Bsteel%3A19D20820-0A5D-4344-AF13-2431AAD21588%3ACylindrical%3A74EC6A2E-3795-43DB-A517-12F3521785C5%3AHexagon%2Bsocket" TargetMode="External"/><Relationship Id="rId27" Type="http://schemas.openxmlformats.org/officeDocument/2006/relationships/hyperlink" Target="https://www.vacom.net/en/tu50k70-57-316.html" TargetMode="External"/><Relationship Id="rId43" Type="http://schemas.openxmlformats.org/officeDocument/2006/relationships/hyperlink" Target="https://aeromateriel.com/en/product/hinges-positioning-hinges/articulating-hinge--AH-2E-1200A2-24" TargetMode="External"/><Relationship Id="rId48" Type="http://schemas.openxmlformats.org/officeDocument/2006/relationships/hyperlink" Target="https://www.connectpositronic.com/series/hivac/" TargetMode="External"/><Relationship Id="rId64" Type="http://schemas.openxmlformats.org/officeDocument/2006/relationships/hyperlink" Target="https://ch.rs-online.com/web/p/durchsteckwiderstande/8220154" TargetMode="External"/><Relationship Id="rId69" Type="http://schemas.openxmlformats.org/officeDocument/2006/relationships/hyperlink" Target="https://www.bossard.com/eshop/ch-en/washers/washers-flat-without-chamfer/flat-washers-without-chamfer/p/670/?selected-article=1253190" TargetMode="External"/><Relationship Id="rId113" Type="http://schemas.openxmlformats.org/officeDocument/2006/relationships/hyperlink" Target="https://products.swagelok.com/en/c/straight-pattern-manual-actuation/p/SS-4H2" TargetMode="External"/><Relationship Id="rId118" Type="http://schemas.openxmlformats.org/officeDocument/2006/relationships/hyperlink" Target="https://www.pfeiffer-vacuum.com/global/en/shop/products/B4707283MA" TargetMode="External"/><Relationship Id="rId80" Type="http://schemas.openxmlformats.org/officeDocument/2006/relationships/hyperlink" Target="https://www.elfab.ch/" TargetMode="External"/><Relationship Id="rId85" Type="http://schemas.openxmlformats.org/officeDocument/2006/relationships/hyperlink" Target="https://www.diehr-rabenstein.de/Dichtring-O-Ring-150-x-5-3-mm-NBR-70/453049" TargetMode="External"/><Relationship Id="rId12" Type="http://schemas.openxmlformats.org/officeDocument/2006/relationships/hyperlink" Target="https://www.arscryo.com/orca-mixed-refrigerant-product" TargetMode="External"/><Relationship Id="rId17" Type="http://schemas.openxmlformats.org/officeDocument/2006/relationships/hyperlink" Target="https://www.bossard.com/eshop/ch-en/screws/screws-and-bolts-with-internal-drive/hex-socket-head-cap-screws-fully-threaded/p/610/?category=01.100.100&amp;index=0&amp;q=%3Arelevance%3AF527C1B7-7E58-11D4-97D3-0000E8601B71%3A25%3AF527C156-7E58-11D4-97D3-0000E8601B71%3AM8%3AA87579DF-7F9C-4535-9A8D-87830D3D5D84%3AStainless%2Bsteel%3A19D20820-0A5D-4344-AF13-2431AAD21588%3ACylindrical" TargetMode="External"/><Relationship Id="rId33" Type="http://schemas.openxmlformats.org/officeDocument/2006/relationships/hyperlink" Target="https://www.hanser.ch/fr-ch/produits/2.4-Mise-en-tension-par-mecanismes-de-serrage/Sauterelles/GN-851-Sauterelles-a-crochet-pour-action-de-traction" TargetMode="External"/><Relationship Id="rId38" Type="http://schemas.openxmlformats.org/officeDocument/2006/relationships/hyperlink" Target="https://ch.rs-online.com/web/p/schwingungsdampfer/1263576" TargetMode="External"/><Relationship Id="rId59" Type="http://schemas.openxmlformats.org/officeDocument/2006/relationships/hyperlink" Target="https://www.mcmaster.com/92196A111/" TargetMode="External"/><Relationship Id="rId103" Type="http://schemas.openxmlformats.org/officeDocument/2006/relationships/hyperlink" Target="https://www.vacom.net/en/kf50svcr-304.html" TargetMode="External"/><Relationship Id="rId108" Type="http://schemas.openxmlformats.org/officeDocument/2006/relationships/hyperlink" Target="https://www.vacom.net/en/kf50c.html" TargetMode="External"/><Relationship Id="rId124" Type="http://schemas.openxmlformats.org/officeDocument/2006/relationships/hyperlink" Target="https://www.ohmite.com/ap830/" TargetMode="External"/><Relationship Id="rId54" Type="http://schemas.openxmlformats.org/officeDocument/2006/relationships/hyperlink" Target="https://www.bossard.com/eshop/ch-en/screws/screws-and-bolts-with-internal-drive/hex-socket-head-cap-screws-fully-threaded/p/610/?selected-article=1233319" TargetMode="External"/><Relationship Id="rId70" Type="http://schemas.openxmlformats.org/officeDocument/2006/relationships/hyperlink" Target="https://www.bossard.com/eshop/ch-en/washers/washers-flat-without-chamfer/flat-washers-without-chamfer/p/670/?selected-article=1253190" TargetMode="External"/><Relationship Id="rId75" Type="http://schemas.openxmlformats.org/officeDocument/2006/relationships/hyperlink" Target="https://www.distrelec.ch/en/platinum-wire-wound-resistance-sensor-class-25mm-196-660-pt100-wire-lead-rnd-rnd-410-00038/p/30373885" TargetMode="External"/><Relationship Id="rId91" Type="http://schemas.openxmlformats.org/officeDocument/2006/relationships/hyperlink" Target="https://www.diehr-rabenstein.de/Dichtring-O-Ring-375-x-5-3-mm-NBR-70-schwarz/1800499" TargetMode="External"/><Relationship Id="rId96" Type="http://schemas.openxmlformats.org/officeDocument/2006/relationships/hyperlink" Target="https://www.vacom.net/en/el25k-304.html" TargetMode="External"/><Relationship Id="rId1" Type="http://schemas.openxmlformats.org/officeDocument/2006/relationships/hyperlink" Target="https://www.bossard.com/eshop/ch-en/screws/screws-and-bolts-with-internal-drive/hex-socket-head-cap-screws-fully-threaded/p/610/?category=01.100.100&amp;index=0&amp;q=%3Arelevance%3AF527C1B7-7E58-11D4-97D3-0000E8601B71%3A25%3AF527C156-7E58-11D4-97D3-0000E8601B71%3AM8%3AA87579DF-7F9C-4535-9A8D-87830D3D5D84%3AStainless%2Bsteel%3A19D20820-0A5D-4344-AF13-2431AAD21588%3ACylindrical" TargetMode="External"/><Relationship Id="rId6" Type="http://schemas.openxmlformats.org/officeDocument/2006/relationships/hyperlink" Target="https://www.vacom.net/en/iso100f104-304.html" TargetMode="External"/><Relationship Id="rId23" Type="http://schemas.openxmlformats.org/officeDocument/2006/relationships/hyperlink" Target="https://www.bossard.com/eshop/ch-en/washers/washers-flat-without-chamfer/flat-washers-without-chamfer/p/670/?category=01.100.300&amp;index=0&amp;q=%3Arelevance%3A43818DE9-0AFB-44CB-BEEF-7EBA80D2FB6B%3AM6%3AA87579DF-7F9C-4535-9A8D-87830D3D5D84%3AStainless%2Bsteel%3Awerkstofftyp_combined%3AA2" TargetMode="External"/><Relationship Id="rId28" Type="http://schemas.openxmlformats.org/officeDocument/2006/relationships/hyperlink" Target="https://www.vacom.net/en/tu50k70-57-316.html" TargetMode="External"/><Relationship Id="rId49" Type="http://schemas.openxmlformats.org/officeDocument/2006/relationships/hyperlink" Target="https://www.connectpositronic.com/series/hivac/" TargetMode="External"/><Relationship Id="rId114" Type="http://schemas.openxmlformats.org/officeDocument/2006/relationships/hyperlink" Target="https://products.swagelok.com/en/c/straight-pattern-manual-actuation/p/SS-4H2" TargetMode="External"/><Relationship Id="rId119" Type="http://schemas.openxmlformats.org/officeDocument/2006/relationships/hyperlink" Target="https://www.pfeiffer-vacuum.com/global/en/shop/products/B4707283MA" TargetMode="External"/><Relationship Id="rId44" Type="http://schemas.openxmlformats.org/officeDocument/2006/relationships/hyperlink" Target="https://www.bossard.com/eshop/ch-en/screws/screws-and-bolts-with-internal-drive/hex-socket-head-cap-screws-partially-threaded/p/611/?category=01.100.100&amp;index=0&amp;q=%3Arelevance%3AF527C1B7-7E58-11D4-97D3-0000E8601B71%3A30%3AF527C156-7E58-11D4-97D3-0000E8601B71%3AM3%3AA87579DF-7F9C-4535-9A8D-87830D3D5D84%3AStainless%2Bsteel%3Astandards%3AISO%2B4762" TargetMode="External"/><Relationship Id="rId60" Type="http://schemas.openxmlformats.org/officeDocument/2006/relationships/hyperlink" Target="https://www.essentracomponents.com/en-us/p/plastic-flat-slotted-head-screws/020440b025?indexed=true&amp;srsltid=AfmBOoriaWMI2y-9ZHftwjJgLWTt0CbUYhADCAPZJb0-7Fkqhd77NRAb" TargetMode="External"/><Relationship Id="rId65" Type="http://schemas.openxmlformats.org/officeDocument/2006/relationships/hyperlink" Target="https://www.bossard.com/eshop/ch-en/standard-fastening-elements/screws/set-screws/hex-socket-set-screws-with-flat-point/p/617/?category=01.100.100.40&amp;index=0&amp;q=%3Arelevance%3AF527C156-7E58-11D4-97D3-0000E8601B71%3AM6%3AA87579DF-7F9C-4535-9A8D-87830D3D5D84%3AStainless%2Bsteel%3AF527C1B7-7E58-11D4-97D3-0000E8601B71%3A6%3A74EC6A2E-3795-43DB-A517-12F3521785C5%3AHexagon%2Bsocket" TargetMode="External"/><Relationship Id="rId81" Type="http://schemas.openxmlformats.org/officeDocument/2006/relationships/hyperlink" Target="https://www.bossard.com/eshop/ch-en/screws/screws-and-bolts-with-internal-drive/hex-socket-head-cap-screws-fully-threaded/p/610/?selected-article=1233246" TargetMode="External"/><Relationship Id="rId86" Type="http://schemas.openxmlformats.org/officeDocument/2006/relationships/hyperlink" Target="https://www.diehr-rabenstein.de/Dichtring-O-Ring-150-x-5-3-mm-NBR-70/453049" TargetMode="External"/><Relationship Id="rId13" Type="http://schemas.openxmlformats.org/officeDocument/2006/relationships/hyperlink" Target="https://www.arscryo.com/orca-mixed-refrigerant-product" TargetMode="External"/><Relationship Id="rId18" Type="http://schemas.openxmlformats.org/officeDocument/2006/relationships/hyperlink" Target="https://www.bossard.com/eshop/ch-en/washers/washers-flat-without-chamfer/flat-washers-without-chamfer/p/670/?category=01.100.300&amp;index=0&amp;q=%3Arelevance%3A43818DE9-0AFB-44CB-BEEF-7EBA80D2FB6B%3AM6%3AA87579DF-7F9C-4535-9A8D-87830D3D5D84%3AStainless%2Bsteel%3Awerkstofftyp_combined%3AA2" TargetMode="External"/><Relationship Id="rId39" Type="http://schemas.openxmlformats.org/officeDocument/2006/relationships/hyperlink" Target="https://www.mcmaster.com/90358A141/" TargetMode="External"/><Relationship Id="rId109" Type="http://schemas.openxmlformats.org/officeDocument/2006/relationships/hyperlink" Target="https://www.vacom.net/de/kf25c.html" TargetMode="External"/><Relationship Id="rId34" Type="http://schemas.openxmlformats.org/officeDocument/2006/relationships/hyperlink" Target="https://www.hanser.ch/fr-ch/produits/2.4-Mise-en-tension-par-mecanismes-de-serrage/Sauterelles/GN-851-Sauterelles-a-crochet-pour-action-de-traction" TargetMode="External"/><Relationship Id="rId50" Type="http://schemas.openxmlformats.org/officeDocument/2006/relationships/hyperlink" Target="https://www.connectpositronic.com/series/hivac/" TargetMode="External"/><Relationship Id="rId55" Type="http://schemas.openxmlformats.org/officeDocument/2006/relationships/hyperlink" Target="https://www.bossard.com/eshop/ch-en/screws/screws-and-bolts-with-internal-drive/hex-socket-head-cap-screws-fully-threaded/p/610/?selected-article=1233319" TargetMode="External"/><Relationship Id="rId76" Type="http://schemas.openxmlformats.org/officeDocument/2006/relationships/hyperlink" Target="https://www.rnd-electronics.com/" TargetMode="External"/><Relationship Id="rId97" Type="http://schemas.openxmlformats.org/officeDocument/2006/relationships/hyperlink" Target="https://www.vacom.net/en/el50k-304.html" TargetMode="External"/><Relationship Id="rId104" Type="http://schemas.openxmlformats.org/officeDocument/2006/relationships/hyperlink" Target="https://www.vacom.net/en/kf50svcr-304.html" TargetMode="External"/><Relationship Id="rId120" Type="http://schemas.openxmlformats.org/officeDocument/2006/relationships/hyperlink" Target="https://www.mks.com/p/100313516" TargetMode="External"/><Relationship Id="rId125" Type="http://schemas.openxmlformats.org/officeDocument/2006/relationships/printerSettings" Target="../printerSettings/printerSettings1.bin"/><Relationship Id="rId7" Type="http://schemas.openxmlformats.org/officeDocument/2006/relationships/hyperlink" Target="https://www.polsinelli.it/en/aisi-304-stainless-steel-tube-104x2-mm-length-1-meter-P4790.htm" TargetMode="External"/><Relationship Id="rId71" Type="http://schemas.openxmlformats.org/officeDocument/2006/relationships/hyperlink" Target="https://www.bossard.com/eshop/ch-en/nuts/slotted-flat-countersunk-nuts-slotted-round-nuts/slotted-round-nuts/p/1413/?category=&amp;index=0&amp;q=BN%201413%3Arelevance%3AA87579DF-7F9C-4535-9A8D-87830D3D5D84%3AStainless%2Bsteel%3AA87579DF-7F9C-4535-9A8D-87830D3D5D84%3AStainless%2Bsteel%2B%252F%2Bsteel%2Bzinc%2Bplated%3AA87579DF-7F9C-4535-9A8D-87830D3D5D84%3AStainless%2Bsteel%2BA1%3AF527C156-7E58-11D4-97D3-0000E8601B71%3AM3" TargetMode="External"/><Relationship Id="rId92" Type="http://schemas.openxmlformats.org/officeDocument/2006/relationships/hyperlink" Target="https://www.diehr-rabenstein.de/Dichtring-O-Ring-375-x-5-3-mm-NBR-70-schwarz/1800499" TargetMode="External"/><Relationship Id="rId2" Type="http://schemas.openxmlformats.org/officeDocument/2006/relationships/hyperlink" Target="https://www.bossard.com/eshop/ch-en/washers/washers-flat-without-chamfer/flat-washers-without-chamfer/p/670/?category=01.100.300&amp;index=0&amp;q=%3Arelevance%3AA87579DF-7F9C-4535-9A8D-87830D3D5D84%3AStainless%2Bsteel%3A43818DE9-0AFB-44CB-BEEF-7EBA80D2FB6B%3AM8" TargetMode="External"/><Relationship Id="rId29" Type="http://schemas.openxmlformats.org/officeDocument/2006/relationships/hyperlink" Target="https://www.diehr-rabenstein.de/Dichtring-O-Ring-254-x-5-mm-NBR-70-schwarz/453854" TargetMode="External"/><Relationship Id="rId24" Type="http://schemas.openxmlformats.org/officeDocument/2006/relationships/hyperlink" Target="https://www.bossard.com/eshop/ch-en/washers/washers-flat-without-chamfer/flat-washers-without-chamfer/p/670/?category=01.100.300&amp;index=0&amp;q=%3Arelevance%3A43818DE9-0AFB-44CB-BEEF-7EBA80D2FB6B%3AM6%3AA87579DF-7F9C-4535-9A8D-87830D3D5D84%3AStainless%2Bsteel%3Awerkstofftyp_combined%3AA2" TargetMode="External"/><Relationship Id="rId40" Type="http://schemas.openxmlformats.org/officeDocument/2006/relationships/hyperlink" Target="https://www.mcmaster.com/90358A141/" TargetMode="External"/><Relationship Id="rId45" Type="http://schemas.openxmlformats.org/officeDocument/2006/relationships/hyperlink" Target="https://www.bossard.com/eshop/ch-en/screws/screws-and-bolts-with-internal-drive/hex-socket-head-cap-screws-partially-threaded/p/611/?category=01.100.100&amp;index=0&amp;q=%3Arelevance%3AF527C1B7-7E58-11D4-97D3-0000E8601B71%3A30%3AF527C156-7E58-11D4-97D3-0000E8601B71%3AM3%3AA87579DF-7F9C-4535-9A8D-87830D3D5D84%3AStainless%2Bsteel%3Astandards%3AISO%2B4762" TargetMode="External"/><Relationship Id="rId66" Type="http://schemas.openxmlformats.org/officeDocument/2006/relationships/hyperlink" Target="https://www.bossard.com/eshop/ch-en/standard-fastening-elements/screws/set-screws/hex-socket-set-screws-with-flat-point/p/617/?category=01.100.100.40&amp;index=0&amp;q=%3Arelevance%3AF527C156-7E58-11D4-97D3-0000E8601B71%3AM6%3AA87579DF-7F9C-4535-9A8D-87830D3D5D84%3AStainless%2Bsteel%3AF527C1B7-7E58-11D4-97D3-0000E8601B71%3A6%3A74EC6A2E-3795-43DB-A517-12F3521785C5%3AHexagon%2Bsocket" TargetMode="External"/><Relationship Id="rId87" Type="http://schemas.openxmlformats.org/officeDocument/2006/relationships/hyperlink" Target="https://www.diehr-rabenstein.de/Dichtring-O-Ring-150-x-5-3-mm-NBR-70/453049" TargetMode="External"/><Relationship Id="rId110" Type="http://schemas.openxmlformats.org/officeDocument/2006/relationships/hyperlink" Target="https://www.vacom.net/de/kf25c.html" TargetMode="External"/><Relationship Id="rId115" Type="http://schemas.openxmlformats.org/officeDocument/2006/relationships/hyperlink" Target="https://www.mks.com/p/145-0040K-220V--50-60" TargetMode="External"/><Relationship Id="rId61" Type="http://schemas.openxmlformats.org/officeDocument/2006/relationships/hyperlink" Target="https://www.mouser.ch/ProductDetail/Essentra/020440B025?qs=sGAEpiMZZMsqIr59i2oRcr6gQedWCBTnDcdPLVMrols%3D&amp;srsltid=AfmBOopn7V8aSI-Zo9s7vz8eyWT23FLm4B3eNnBDM71KtWF2I-YGLvVt" TargetMode="External"/><Relationship Id="rId82" Type="http://schemas.openxmlformats.org/officeDocument/2006/relationships/hyperlink" Target="https://www.bossard.com/eshop/ch-en/screws/screws-and-bolts-with-internal-drive/hex-socket-head-cap-screws-fully-threaded/p/610/?selected-article=1233246" TargetMode="External"/><Relationship Id="rId19" Type="http://schemas.openxmlformats.org/officeDocument/2006/relationships/hyperlink" Target="https://www.bossard.com/eshop/ch-en/washers/washers-flat-without-chamfer/flat-washers-without-chamfer/p/670/?category=01.100.300&amp;index=0&amp;q=%3Arelevance%3AA87579DF-7F9C-4535-9A8D-87830D3D5D84%3AStainless%2Bsteel%3A43818DE9-0AFB-44CB-BEEF-7EBA80D2FB6B%3AM8" TargetMode="External"/><Relationship Id="rId14" Type="http://schemas.openxmlformats.org/officeDocument/2006/relationships/hyperlink" Target="https://www.arscryo.com/orca-mixed-refrigerant-product" TargetMode="External"/><Relationship Id="rId30" Type="http://schemas.openxmlformats.org/officeDocument/2006/relationships/hyperlink" Target="https://www.diehr-rabenstein.de/Dichtring-O-Ring-254-x-5-mm-NBR-70-schwarz/453854" TargetMode="External"/><Relationship Id="rId35" Type="http://schemas.openxmlformats.org/officeDocument/2006/relationships/hyperlink" Target="https://www.bossard.com/eshop/ch-en/screws-and-bolts-with-internal-drive/hex-socket-button-head-cap-screws-partially-fully-threaded/p/1593/" TargetMode="External"/><Relationship Id="rId56" Type="http://schemas.openxmlformats.org/officeDocument/2006/relationships/hyperlink" Target="https://www.bossard.com/eshop/ch-en/screws/screws-and-bolts-with-internal-drive/hex-socket-head-cap-screws-fully-threaded/p/610/?selected-article=1233319" TargetMode="External"/><Relationship Id="rId77" Type="http://schemas.openxmlformats.org/officeDocument/2006/relationships/hyperlink" Target="https://www.distrelec.ch/en/card-guide-pu-pack-of-10-pieces-essentra-vmcg-90-mpbk/p/30429627?itemList=alternative" TargetMode="External"/><Relationship Id="rId100" Type="http://schemas.openxmlformats.org/officeDocument/2006/relationships/hyperlink" Target="https://www.vacom.net/en/kf25npt14f-316.html" TargetMode="External"/><Relationship Id="rId105" Type="http://schemas.openxmlformats.org/officeDocument/2006/relationships/hyperlink" Target="https://www.vacom.net/de/kf25svcr-304.html" TargetMode="External"/><Relationship Id="rId8" Type="http://schemas.openxmlformats.org/officeDocument/2006/relationships/hyperlink" Target="https://www.polsinelli.it/en/aisi-304-stainless-steel-tube-104x2-mm-length-1-meter-P4790.htm" TargetMode="External"/><Relationship Id="rId51" Type="http://schemas.openxmlformats.org/officeDocument/2006/relationships/hyperlink" Target="https://www.connectpositronic.com/series/hivac/" TargetMode="External"/><Relationship Id="rId72" Type="http://schemas.openxmlformats.org/officeDocument/2006/relationships/hyperlink" Target="https://www.bossard.com/eshop/ch-en/nuts/slotted-flat-countersunk-nuts-slotted-round-nuts/slotted-round-nuts/p/1413/?category=&amp;index=0&amp;q=BN%201413%3Arelevance%3AA87579DF-7F9C-4535-9A8D-87830D3D5D84%3AStainless%2Bsteel%3AA87579DF-7F9C-4535-9A8D-87830D3D5D84%3AStainless%2Bsteel%2B%252F%2Bsteel%2Bzinc%2Bplated%3AA87579DF-7F9C-4535-9A8D-87830D3D5D84%3AStainless%2Bsteel%2BA1%3AF527C156-7E58-11D4-97D3-0000E8601B71%3AM3" TargetMode="External"/><Relationship Id="rId93" Type="http://schemas.openxmlformats.org/officeDocument/2006/relationships/hyperlink" Target="https://www.diehr-rabenstein.de/Dichtring-O-Ring-355-x-5-3-mm-NBR-70-schwarz/930829" TargetMode="External"/><Relationship Id="rId98" Type="http://schemas.openxmlformats.org/officeDocument/2006/relationships/hyperlink" Target="https://www.vacom.net/en/el50k-304.html" TargetMode="External"/><Relationship Id="rId121" Type="http://schemas.openxmlformats.org/officeDocument/2006/relationships/hyperlink" Target="https://www.mks.com/p/100313516" TargetMode="External"/><Relationship Id="rId3" Type="http://schemas.openxmlformats.org/officeDocument/2006/relationships/hyperlink" Target="https://www.vacom.net/en/iso100ancrt.html" TargetMode="External"/><Relationship Id="rId25" Type="http://schemas.openxmlformats.org/officeDocument/2006/relationships/hyperlink" Target="https://www.vacom.net/en/tu25k70-28-316.html" TargetMode="External"/><Relationship Id="rId46" Type="http://schemas.openxmlformats.org/officeDocument/2006/relationships/hyperlink" Target="https://www.mouser.ch/ProductDetail/Amphenol-Positronic/HIVAC50.0?qs=W%2FMpXkg%252BdQ6ChVQlMA2yuw%3D%3D" TargetMode="External"/><Relationship Id="rId67" Type="http://schemas.openxmlformats.org/officeDocument/2006/relationships/hyperlink" Target="https://www.bossard.com/eshop/ch-en/screws/screws-and-bolts-with-internal-drive/hex-socket-head-cap-screws-fully-threaded/p/610/?category=01.100.100&amp;index=0&amp;q=%3Arelevance%3AF527C156-7E58-11D4-97D3-0000E8601B71%3AM3%3AF527C1B7-7E58-11D4-97D3-0000E8601B71%3A8%3A19D20820-0A5D-4344-AF13-2431AAD21588%3ACylindrical%3A74EC6A2E-3795-43DB-A517-12F3521785C5%3AHexagon%2Bsocket%3AA87579DF-7F9C-4535-9A8D-87830D3D5D84%3AStainless%2Bsteel" TargetMode="External"/><Relationship Id="rId116" Type="http://schemas.openxmlformats.org/officeDocument/2006/relationships/hyperlink" Target="https://www.pfeiffer-vacuum.com/global/en/shop/products/PT_R26_000" TargetMode="External"/><Relationship Id="rId20" Type="http://schemas.openxmlformats.org/officeDocument/2006/relationships/hyperlink" Target="https://www.bossard.com/eshop/ch-en/washers/washers-flat-without-chamfer/flat-washers-without-chamfer/p/670/?category=01.100.300&amp;index=0&amp;q=%3Arelevance%3A43818DE9-0AFB-44CB-BEEF-7EBA80D2FB6B%3AM6%3AA87579DF-7F9C-4535-9A8D-87830D3D5D84%3AStainless%2Bsteel%3Awerkstofftyp_combined%3AA2" TargetMode="External"/><Relationship Id="rId41" Type="http://schemas.openxmlformats.org/officeDocument/2006/relationships/hyperlink" Target="https://www.bossard.com/eshop/ch-en/screws-and-bolts-with-internal-drive/hex-socket-flat-countersunk-head-screws-fully-threaded/p/616/?selected-article=1448587" TargetMode="External"/><Relationship Id="rId62" Type="http://schemas.openxmlformats.org/officeDocument/2006/relationships/hyperlink" Target="https://www.stecherceramicparts.com/" TargetMode="External"/><Relationship Id="rId83" Type="http://schemas.openxmlformats.org/officeDocument/2006/relationships/hyperlink" Target="https://www.mcmaster.com/93445K482/" TargetMode="External"/><Relationship Id="rId88" Type="http://schemas.openxmlformats.org/officeDocument/2006/relationships/hyperlink" Target="https://www.diehr-rabenstein.de/Dichtring-O-Ring-150-x-5-3-mm-NBR-70/453049" TargetMode="External"/><Relationship Id="rId111" Type="http://schemas.openxmlformats.org/officeDocument/2006/relationships/hyperlink" Target="https://products.swagelok.com/en/c/low-pressure-relief-valve/p/SS-RL3M4-F4" TargetMode="External"/><Relationship Id="rId15" Type="http://schemas.openxmlformats.org/officeDocument/2006/relationships/hyperlink" Target="https://www.bossard.com/eshop/ch-en/screws/screws-and-bolts-with-internal-drive/hex-socket-head-cap-screws-fully-threaded/p/610/?category=&amp;index=0&amp;q=ISO%204762%3Arelevance%3AF527C156-7E58-11D4-97D3-0000E8601B71%3AM6%3AF527C1B7-7E58-11D4-97D3-0000E8601B71%3A25%3AA87579DF-7F9C-4535-9A8D-87830D3D5D84%3AStainless%2Bsteel%3A19D20820-0A5D-4344-AF13-2431AAD21588%3ACylindrical%3A74EC6A2E-3795-43DB-A517-12F3521785C5%3AHexagon%2Bsocket" TargetMode="External"/><Relationship Id="rId36" Type="http://schemas.openxmlformats.org/officeDocument/2006/relationships/hyperlink" Target="https://www.bossard.com/eshop/ch-en/screws-and-bolts-with-internal-drive/hex-socket-button-head-cap-screws-partially-fully-threaded/p/1593/" TargetMode="External"/><Relationship Id="rId57" Type="http://schemas.openxmlformats.org/officeDocument/2006/relationships/hyperlink" Target="https://www.bossard.com/eshop/ch-en/screws/screws-and-bolts-with-internal-drive/hex-socket-head-cap-screws-fully-threaded/p/610/?selected-article=1233319" TargetMode="External"/><Relationship Id="rId106" Type="http://schemas.openxmlformats.org/officeDocument/2006/relationships/hyperlink" Target="https://www.vacom.net/de/kf25svcr-304.html" TargetMode="External"/><Relationship Id="rId10" Type="http://schemas.openxmlformats.org/officeDocument/2006/relationships/hyperlink" Target="https://www.arscryo.com/orca-mixed-refrigerant-coolerv" TargetMode="External"/><Relationship Id="rId31" Type="http://schemas.openxmlformats.org/officeDocument/2006/relationships/hyperlink" Target="https://www.hanser.ch/fr-ch/produits/3.4-Installation-levage-amortissement-avec-pieds-de-nivellement-mecanisme-de-levage-et-elements-en-caoutchouc/Ecrous-et-boulons-a-anneau-de-levage/GN-581-Anneaux-de-levage-rotatifs-acier" TargetMode="External"/><Relationship Id="rId52" Type="http://schemas.openxmlformats.org/officeDocument/2006/relationships/hyperlink" Target="https://www.mouser.ch/ProductDetail/Amphenol-Positronic/HIVAC50.0?qs=W%2FMpXkg%252BdQ6ChVQlMA2yuw%3D%3D" TargetMode="External"/><Relationship Id="rId73" Type="http://schemas.openxmlformats.org/officeDocument/2006/relationships/hyperlink" Target="https://www.bossard.com/eshop/ch-en/screws-and-bolts-with-internal-drive/hex-socket-flat-countersunk-head-screws-fully-threaded/p/616/?selected-article=1076469" TargetMode="External"/><Relationship Id="rId78" Type="http://schemas.openxmlformats.org/officeDocument/2006/relationships/hyperlink" Target="https://www.essentracomponents.com/en-au/p/pcb-card-guides-vertical-threaded-metal-pin/vmcg-90-mpbk-k?srsltid=AfmBOootikd5Se4gAmELyYh9pzwTODfn88om4DWyaDo8aV4bY2EHheUz" TargetMode="External"/><Relationship Id="rId94" Type="http://schemas.openxmlformats.org/officeDocument/2006/relationships/hyperlink" Target="https://www.diehr-rabenstein.de/Dichtring-O-Ring-355-x-5-3-mm-NBR-70-schwarz/930829" TargetMode="External"/><Relationship Id="rId99" Type="http://schemas.openxmlformats.org/officeDocument/2006/relationships/hyperlink" Target="https://www.vacom.net/en/te25k-304.html" TargetMode="External"/><Relationship Id="rId101" Type="http://schemas.openxmlformats.org/officeDocument/2006/relationships/hyperlink" Target="https://www.vacom.net/en/kf25npt14f-316.html" TargetMode="External"/><Relationship Id="rId122" Type="http://schemas.openxmlformats.org/officeDocument/2006/relationships/hyperlink" Target="https://southco.com/en_any_int/ah-2e-1200a2-24" TargetMode="External"/><Relationship Id="rId4" Type="http://schemas.openxmlformats.org/officeDocument/2006/relationships/hyperlink" Target="https://www.vacom.net/en/iso100ancrt.html" TargetMode="External"/><Relationship Id="rId9" Type="http://schemas.openxmlformats.org/officeDocument/2006/relationships/hyperlink" Target="https://www.arscryo.com/orca-mixed-refrigerant-produc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AMIC@Zurich%20Cryostat%20Assembli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1"/>
  <sheetViews>
    <sheetView tabSelected="1" zoomScale="115" zoomScaleNormal="115" workbookViewId="0">
      <selection activeCell="B59" sqref="B59"/>
    </sheetView>
  </sheetViews>
  <sheetFormatPr baseColWidth="10" defaultColWidth="9.140625" defaultRowHeight="15" x14ac:dyDescent="0.25"/>
  <cols>
    <col min="1" max="1" width="14.42578125" customWidth="1"/>
    <col min="2" max="2" width="61.42578125" bestFit="1" customWidth="1"/>
    <col min="3" max="3" width="27.140625" bestFit="1" customWidth="1"/>
    <col min="6" max="6" width="12.5703125" bestFit="1" customWidth="1"/>
    <col min="7" max="7" width="20.140625" bestFit="1" customWidth="1"/>
    <col min="8" max="8" width="32.42578125" bestFit="1" customWidth="1"/>
    <col min="9" max="9" width="22" bestFit="1" customWidth="1"/>
    <col min="10" max="10" width="48.7109375" bestFit="1" customWidth="1"/>
    <col min="11" max="11" width="26.140625" bestFit="1" customWidth="1"/>
    <col min="12" max="12" width="47.28515625" bestFit="1" customWidth="1"/>
    <col min="14" max="14" width="9.7109375" style="1" bestFit="1" customWidth="1"/>
    <col min="15" max="15" width="9.7109375" bestFit="1" customWidth="1"/>
  </cols>
  <sheetData>
    <row r="1" spans="1:15" x14ac:dyDescent="0.25">
      <c r="A1" s="64" t="s">
        <v>2</v>
      </c>
      <c r="B1" s="62" t="s">
        <v>1</v>
      </c>
      <c r="C1" s="62" t="s">
        <v>0</v>
      </c>
      <c r="D1" s="62" t="s">
        <v>3</v>
      </c>
      <c r="E1" s="62" t="s">
        <v>4</v>
      </c>
      <c r="F1" s="62" t="s">
        <v>5</v>
      </c>
      <c r="G1" s="62" t="s">
        <v>45</v>
      </c>
      <c r="H1" s="62" t="s">
        <v>6</v>
      </c>
      <c r="I1" s="62" t="s">
        <v>7</v>
      </c>
      <c r="J1" s="62" t="s">
        <v>8</v>
      </c>
      <c r="K1" s="62" t="s">
        <v>9</v>
      </c>
      <c r="L1" s="62" t="s">
        <v>10</v>
      </c>
      <c r="M1" s="62" t="s">
        <v>11</v>
      </c>
      <c r="N1" s="62"/>
      <c r="O1" s="62"/>
    </row>
    <row r="2" spans="1:15" s="5" customFormat="1" x14ac:dyDescent="0.25">
      <c r="A2" s="65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4" t="s">
        <v>12</v>
      </c>
      <c r="N2" s="4" t="s">
        <v>13</v>
      </c>
      <c r="O2" s="4" t="s">
        <v>14</v>
      </c>
    </row>
    <row r="3" spans="1:15" s="37" customForma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15" x14ac:dyDescent="0.25">
      <c r="A4" s="67" t="s">
        <v>16</v>
      </c>
      <c r="B4" s="6" t="s">
        <v>338</v>
      </c>
      <c r="C4" s="1" t="s">
        <v>17</v>
      </c>
      <c r="D4" s="1">
        <v>8</v>
      </c>
      <c r="E4" s="1" t="s">
        <v>15</v>
      </c>
      <c r="F4" s="17">
        <v>1.7999999999999999E-2</v>
      </c>
      <c r="G4" s="17" t="s">
        <v>46</v>
      </c>
      <c r="H4" s="1" t="s">
        <v>50</v>
      </c>
      <c r="I4" s="1">
        <v>1233440</v>
      </c>
      <c r="J4" s="14" t="s">
        <v>51</v>
      </c>
      <c r="K4" s="1" t="s">
        <v>50</v>
      </c>
      <c r="L4" s="14" t="s">
        <v>51</v>
      </c>
      <c r="M4" s="1"/>
      <c r="O4" s="1">
        <v>0.5</v>
      </c>
    </row>
    <row r="5" spans="1:15" x14ac:dyDescent="0.25">
      <c r="A5" s="68"/>
      <c r="B5" s="7" t="s">
        <v>18</v>
      </c>
      <c r="C5" s="1" t="s">
        <v>19</v>
      </c>
      <c r="D5" s="1">
        <v>8</v>
      </c>
      <c r="E5" s="1" t="s">
        <v>15</v>
      </c>
      <c r="F5" s="17">
        <v>2E-3</v>
      </c>
      <c r="G5" s="17" t="s">
        <v>46</v>
      </c>
      <c r="H5" s="1" t="s">
        <v>50</v>
      </c>
      <c r="I5" s="1">
        <v>1965557</v>
      </c>
      <c r="J5" s="14" t="s">
        <v>54</v>
      </c>
      <c r="K5" s="1" t="s">
        <v>50</v>
      </c>
      <c r="L5" s="14" t="s">
        <v>54</v>
      </c>
      <c r="M5" s="1"/>
      <c r="O5" s="1">
        <v>13.6</v>
      </c>
    </row>
    <row r="6" spans="1:15" x14ac:dyDescent="0.25">
      <c r="A6" s="68"/>
      <c r="B6" t="s">
        <v>339</v>
      </c>
      <c r="C6" s="1" t="s">
        <v>353</v>
      </c>
      <c r="D6" s="1">
        <v>1</v>
      </c>
      <c r="E6" s="1" t="s">
        <v>15</v>
      </c>
      <c r="F6" s="17">
        <v>0.7</v>
      </c>
      <c r="G6" s="17" t="s">
        <v>46</v>
      </c>
      <c r="H6" s="1" t="s">
        <v>41</v>
      </c>
      <c r="I6" s="1" t="s">
        <v>42</v>
      </c>
      <c r="J6" s="60" t="s">
        <v>43</v>
      </c>
      <c r="K6" s="1" t="s">
        <v>31</v>
      </c>
      <c r="L6" s="60" t="s">
        <v>43</v>
      </c>
      <c r="N6" s="1">
        <v>50</v>
      </c>
      <c r="O6" s="1"/>
    </row>
    <row r="7" spans="1:15" x14ac:dyDescent="0.25">
      <c r="A7" s="68"/>
      <c r="B7" s="7" t="s">
        <v>22</v>
      </c>
      <c r="C7" s="1" t="s">
        <v>16</v>
      </c>
      <c r="D7" s="1">
        <v>1</v>
      </c>
      <c r="E7" s="1" t="s">
        <v>15</v>
      </c>
      <c r="F7" s="17">
        <v>3.9</v>
      </c>
      <c r="G7" s="17" t="s">
        <v>47</v>
      </c>
      <c r="H7" s="1" t="s">
        <v>20</v>
      </c>
      <c r="I7" s="1" t="s">
        <v>21</v>
      </c>
      <c r="J7" s="15" t="s">
        <v>44</v>
      </c>
      <c r="K7" s="1" t="s">
        <v>20</v>
      </c>
      <c r="L7" s="15" t="s">
        <v>44</v>
      </c>
      <c r="M7" s="66">
        <v>12610</v>
      </c>
      <c r="O7" s="1"/>
    </row>
    <row r="8" spans="1:15" x14ac:dyDescent="0.25">
      <c r="A8" s="68"/>
      <c r="B8" s="7" t="s">
        <v>23</v>
      </c>
      <c r="C8" s="1" t="s">
        <v>16</v>
      </c>
      <c r="D8" s="1">
        <v>2</v>
      </c>
      <c r="E8" s="1" t="s">
        <v>15</v>
      </c>
      <c r="F8" s="1" t="s">
        <v>27</v>
      </c>
      <c r="G8" s="17" t="s">
        <v>46</v>
      </c>
      <c r="H8" s="1" t="s">
        <v>20</v>
      </c>
      <c r="I8" s="1" t="s">
        <v>24</v>
      </c>
      <c r="J8" s="15" t="s">
        <v>44</v>
      </c>
      <c r="K8" s="1" t="s">
        <v>20</v>
      </c>
      <c r="L8" s="15" t="s">
        <v>44</v>
      </c>
      <c r="M8" s="66"/>
      <c r="O8" s="1"/>
    </row>
    <row r="9" spans="1:15" x14ac:dyDescent="0.25">
      <c r="A9" s="68"/>
      <c r="B9" s="7" t="s">
        <v>26</v>
      </c>
      <c r="C9" s="1" t="s">
        <v>16</v>
      </c>
      <c r="D9" s="1">
        <v>1</v>
      </c>
      <c r="E9" s="1" t="s">
        <v>15</v>
      </c>
      <c r="F9" s="1" t="s">
        <v>27</v>
      </c>
      <c r="G9" s="1" t="s">
        <v>27</v>
      </c>
      <c r="H9" s="1" t="s">
        <v>20</v>
      </c>
      <c r="I9" s="1" t="s">
        <v>25</v>
      </c>
      <c r="J9" s="15" t="s">
        <v>44</v>
      </c>
      <c r="K9" s="1" t="s">
        <v>20</v>
      </c>
      <c r="L9" s="15" t="s">
        <v>44</v>
      </c>
      <c r="M9" s="66"/>
      <c r="O9" s="1"/>
    </row>
    <row r="10" spans="1:15" x14ac:dyDescent="0.25">
      <c r="A10" s="68"/>
      <c r="B10" s="7" t="s">
        <v>92</v>
      </c>
      <c r="C10" s="1" t="s">
        <v>29</v>
      </c>
      <c r="D10" s="1">
        <v>1</v>
      </c>
      <c r="E10" s="1" t="s">
        <v>15</v>
      </c>
      <c r="F10" s="17">
        <v>6.8000000000000005E-2</v>
      </c>
      <c r="G10" s="17" t="s">
        <v>48</v>
      </c>
      <c r="H10" s="1" t="s">
        <v>37</v>
      </c>
      <c r="I10" s="1" t="s">
        <v>35</v>
      </c>
      <c r="J10" s="60" t="s">
        <v>36</v>
      </c>
      <c r="K10" s="1" t="s">
        <v>323</v>
      </c>
      <c r="L10" s="54" t="s">
        <v>36</v>
      </c>
      <c r="M10" s="1"/>
      <c r="N10" s="1">
        <v>24</v>
      </c>
      <c r="O10" s="1"/>
    </row>
    <row r="11" spans="1:15" x14ac:dyDescent="0.25">
      <c r="A11" s="68"/>
      <c r="B11" s="7" t="s">
        <v>354</v>
      </c>
      <c r="C11" s="1" t="s">
        <v>39</v>
      </c>
      <c r="D11" s="1">
        <v>1</v>
      </c>
      <c r="E11" s="1" t="s">
        <v>15</v>
      </c>
      <c r="F11" s="17">
        <v>0.41399999999999998</v>
      </c>
      <c r="G11" s="17" t="s">
        <v>46</v>
      </c>
      <c r="H11" s="1" t="s">
        <v>37</v>
      </c>
      <c r="I11" s="1" t="s">
        <v>38</v>
      </c>
      <c r="J11" s="60" t="s">
        <v>40</v>
      </c>
      <c r="K11" s="1" t="s">
        <v>323</v>
      </c>
      <c r="L11" s="54" t="s">
        <v>40</v>
      </c>
      <c r="M11" s="1"/>
      <c r="N11" s="1">
        <v>100</v>
      </c>
      <c r="O11" s="1"/>
    </row>
    <row r="12" spans="1:15" s="11" customFormat="1" x14ac:dyDescent="0.25">
      <c r="A12" s="68"/>
      <c r="B12" s="9" t="s">
        <v>180</v>
      </c>
      <c r="C12" s="10" t="s">
        <v>30</v>
      </c>
      <c r="D12" s="10">
        <v>1</v>
      </c>
      <c r="E12" s="10" t="s">
        <v>15</v>
      </c>
      <c r="F12" s="10">
        <v>1.77</v>
      </c>
      <c r="G12" s="18" t="s">
        <v>57</v>
      </c>
      <c r="H12" s="10" t="s">
        <v>31</v>
      </c>
      <c r="I12" s="10"/>
      <c r="J12" s="10"/>
      <c r="K12" s="10" t="s">
        <v>31</v>
      </c>
      <c r="L12" s="10"/>
      <c r="M12" s="10"/>
      <c r="N12" s="10"/>
      <c r="O12" s="10"/>
    </row>
    <row r="13" spans="1:15" x14ac:dyDescent="0.25">
      <c r="A13" s="68"/>
      <c r="B13" s="7" t="s">
        <v>340</v>
      </c>
      <c r="C13" s="1" t="s">
        <v>17</v>
      </c>
      <c r="D13" s="1">
        <v>14</v>
      </c>
      <c r="E13" s="1" t="s">
        <v>34</v>
      </c>
      <c r="F13" s="17">
        <v>8.9999999999999993E-3</v>
      </c>
      <c r="G13" s="17" t="s">
        <v>46</v>
      </c>
      <c r="H13" s="1" t="s">
        <v>50</v>
      </c>
      <c r="I13" s="1">
        <v>1233386</v>
      </c>
      <c r="J13" s="16" t="s">
        <v>49</v>
      </c>
      <c r="K13" s="1" t="s">
        <v>50</v>
      </c>
      <c r="L13" s="16" t="s">
        <v>49</v>
      </c>
      <c r="M13" s="1"/>
      <c r="O13" s="1">
        <v>0.34</v>
      </c>
    </row>
    <row r="14" spans="1:15" ht="15.75" customHeight="1" x14ac:dyDescent="0.25">
      <c r="A14" s="68"/>
      <c r="B14" s="7" t="s">
        <v>52</v>
      </c>
      <c r="C14" s="1" t="s">
        <v>19</v>
      </c>
      <c r="D14" s="1">
        <v>14</v>
      </c>
      <c r="E14" s="1" t="s">
        <v>34</v>
      </c>
      <c r="F14" s="1">
        <v>1E-3</v>
      </c>
      <c r="G14" s="17" t="s">
        <v>46</v>
      </c>
      <c r="H14" s="1" t="s">
        <v>50</v>
      </c>
      <c r="I14" s="1">
        <v>1965549</v>
      </c>
      <c r="J14" s="16" t="s">
        <v>53</v>
      </c>
      <c r="K14" s="1" t="s">
        <v>50</v>
      </c>
      <c r="L14" s="16" t="s">
        <v>53</v>
      </c>
      <c r="M14" s="1"/>
      <c r="O14" s="1">
        <v>9.4</v>
      </c>
    </row>
    <row r="15" spans="1:15" s="5" customFormat="1" x14ac:dyDescent="0.25">
      <c r="A15" s="69"/>
      <c r="B15" s="61" t="s">
        <v>355</v>
      </c>
      <c r="C15" s="57" t="s">
        <v>33</v>
      </c>
      <c r="D15" s="4">
        <v>1</v>
      </c>
      <c r="E15" s="4" t="s">
        <v>15</v>
      </c>
      <c r="F15" s="51">
        <v>1.2E-2</v>
      </c>
      <c r="G15" s="4" t="s">
        <v>55</v>
      </c>
      <c r="H15" s="4" t="s">
        <v>329</v>
      </c>
      <c r="I15" s="4">
        <v>453310</v>
      </c>
      <c r="J15" s="56" t="s">
        <v>166</v>
      </c>
      <c r="K15" s="4" t="s">
        <v>62</v>
      </c>
      <c r="L15" s="56" t="s">
        <v>166</v>
      </c>
      <c r="M15" s="4"/>
      <c r="N15" s="4">
        <v>2.29</v>
      </c>
      <c r="O15" s="4"/>
    </row>
    <row r="16" spans="1:15" s="13" customFormat="1" x14ac:dyDescent="0.2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</row>
    <row r="17" spans="1:15" s="12" customFormat="1" x14ac:dyDescent="0.25">
      <c r="A17" s="70" t="s">
        <v>203</v>
      </c>
      <c r="B17" s="6" t="s">
        <v>112</v>
      </c>
      <c r="C17" s="8" t="s">
        <v>28</v>
      </c>
      <c r="D17" s="8">
        <v>1</v>
      </c>
      <c r="E17" s="8" t="s">
        <v>15</v>
      </c>
      <c r="F17" s="40">
        <v>0.109</v>
      </c>
      <c r="G17" s="8" t="s">
        <v>46</v>
      </c>
      <c r="H17" s="8" t="s">
        <v>37</v>
      </c>
      <c r="I17" s="8" t="s">
        <v>58</v>
      </c>
      <c r="J17" s="58" t="s">
        <v>59</v>
      </c>
      <c r="K17" s="1" t="s">
        <v>323</v>
      </c>
      <c r="L17" s="58" t="s">
        <v>59</v>
      </c>
      <c r="M17" s="8"/>
      <c r="N17" s="8">
        <v>31</v>
      </c>
      <c r="O17" s="8"/>
    </row>
    <row r="18" spans="1:15" x14ac:dyDescent="0.25">
      <c r="A18" s="71"/>
      <c r="B18" s="59" t="s">
        <v>113</v>
      </c>
      <c r="C18" s="1" t="s">
        <v>28</v>
      </c>
      <c r="D18" s="1">
        <v>1</v>
      </c>
      <c r="E18" s="1" t="s">
        <v>15</v>
      </c>
      <c r="F18" s="17">
        <v>0.34499999999999997</v>
      </c>
      <c r="G18" s="17" t="s">
        <v>46</v>
      </c>
      <c r="H18" s="1" t="s">
        <v>37</v>
      </c>
      <c r="I18" s="1" t="s">
        <v>60</v>
      </c>
      <c r="J18" s="47" t="s">
        <v>61</v>
      </c>
      <c r="K18" s="1" t="s">
        <v>323</v>
      </c>
      <c r="L18" s="47" t="s">
        <v>61</v>
      </c>
      <c r="M18" s="1"/>
      <c r="N18" s="1">
        <v>58</v>
      </c>
      <c r="O18" s="1"/>
    </row>
    <row r="19" spans="1:15" s="11" customFormat="1" x14ac:dyDescent="0.25">
      <c r="A19" s="71"/>
      <c r="B19" s="9" t="s">
        <v>275</v>
      </c>
      <c r="C19" s="10" t="s">
        <v>30</v>
      </c>
      <c r="D19" s="10">
        <v>1</v>
      </c>
      <c r="E19" s="10" t="s">
        <v>15</v>
      </c>
      <c r="F19" s="10">
        <v>3.09</v>
      </c>
      <c r="G19" s="18" t="s">
        <v>57</v>
      </c>
      <c r="H19" s="10" t="s">
        <v>31</v>
      </c>
      <c r="I19" s="10"/>
      <c r="J19" s="10"/>
      <c r="K19" s="10" t="s">
        <v>31</v>
      </c>
      <c r="L19" s="10"/>
      <c r="M19" s="10"/>
      <c r="N19" s="10"/>
      <c r="O19" s="10"/>
    </row>
    <row r="20" spans="1:15" x14ac:dyDescent="0.25">
      <c r="A20" s="71"/>
      <c r="B20" s="7" t="s">
        <v>340</v>
      </c>
      <c r="C20" s="1" t="s">
        <v>17</v>
      </c>
      <c r="D20" s="1">
        <v>16</v>
      </c>
      <c r="E20" s="1" t="s">
        <v>34</v>
      </c>
      <c r="F20" s="17">
        <v>8.9999999999999993E-3</v>
      </c>
      <c r="G20" s="17" t="s">
        <v>46</v>
      </c>
      <c r="H20" s="1" t="s">
        <v>50</v>
      </c>
      <c r="I20" s="1">
        <v>1233386</v>
      </c>
      <c r="J20" s="16" t="s">
        <v>49</v>
      </c>
      <c r="K20" s="1" t="s">
        <v>50</v>
      </c>
      <c r="L20" s="16" t="s">
        <v>49</v>
      </c>
      <c r="M20" s="1"/>
      <c r="O20" s="1">
        <v>0.34</v>
      </c>
    </row>
    <row r="21" spans="1:15" x14ac:dyDescent="0.25">
      <c r="A21" s="71"/>
      <c r="B21" s="7" t="s">
        <v>32</v>
      </c>
      <c r="C21" s="1" t="s">
        <v>19</v>
      </c>
      <c r="D21" s="1">
        <v>16</v>
      </c>
      <c r="E21" s="1" t="s">
        <v>34</v>
      </c>
      <c r="F21" s="1">
        <v>1E-3</v>
      </c>
      <c r="G21" s="17" t="s">
        <v>46</v>
      </c>
      <c r="H21" s="1" t="s">
        <v>50</v>
      </c>
      <c r="I21" s="1">
        <v>1965549</v>
      </c>
      <c r="J21" s="16" t="s">
        <v>53</v>
      </c>
      <c r="K21" s="1" t="s">
        <v>50</v>
      </c>
      <c r="L21" s="16" t="s">
        <v>53</v>
      </c>
      <c r="M21" s="1"/>
      <c r="O21" s="1">
        <v>9.4</v>
      </c>
    </row>
    <row r="22" spans="1:15" s="5" customFormat="1" x14ac:dyDescent="0.25">
      <c r="A22" s="72"/>
      <c r="B22" s="5" t="s">
        <v>356</v>
      </c>
      <c r="C22" s="57" t="s">
        <v>33</v>
      </c>
      <c r="D22" s="4">
        <v>1</v>
      </c>
      <c r="E22" s="4" t="s">
        <v>15</v>
      </c>
      <c r="F22" s="4">
        <v>1.7299999999999999E-2</v>
      </c>
      <c r="G22" s="4" t="s">
        <v>55</v>
      </c>
      <c r="H22" s="4" t="s">
        <v>329</v>
      </c>
      <c r="I22" s="4">
        <v>453854</v>
      </c>
      <c r="J22" s="56" t="s">
        <v>63</v>
      </c>
      <c r="K22" s="4" t="s">
        <v>62</v>
      </c>
      <c r="L22" s="56" t="s">
        <v>63</v>
      </c>
      <c r="M22" s="4"/>
      <c r="N22" s="4">
        <v>3.44</v>
      </c>
      <c r="O22" s="4"/>
    </row>
    <row r="23" spans="1:15" s="36" customFormat="1" x14ac:dyDescent="0.25"/>
    <row r="24" spans="1:15" x14ac:dyDescent="0.25">
      <c r="A24" s="70" t="s">
        <v>104</v>
      </c>
      <c r="B24" t="s">
        <v>73</v>
      </c>
      <c r="C24" s="1" t="s">
        <v>67</v>
      </c>
      <c r="D24" s="1">
        <v>4</v>
      </c>
      <c r="E24" s="1" t="s">
        <v>15</v>
      </c>
      <c r="F24" s="17">
        <v>0.06</v>
      </c>
      <c r="G24" s="1" t="s">
        <v>66</v>
      </c>
      <c r="H24" s="1" t="s">
        <v>65</v>
      </c>
      <c r="I24" s="1" t="s">
        <v>64</v>
      </c>
      <c r="J24" s="54" t="s">
        <v>68</v>
      </c>
      <c r="K24" s="1" t="s">
        <v>65</v>
      </c>
      <c r="L24" s="54" t="s">
        <v>68</v>
      </c>
      <c r="M24" s="1"/>
      <c r="O24" s="1">
        <v>69</v>
      </c>
    </row>
    <row r="25" spans="1:15" x14ac:dyDescent="0.25">
      <c r="A25" s="71"/>
      <c r="B25" t="s">
        <v>72</v>
      </c>
      <c r="C25" s="1" t="s">
        <v>70</v>
      </c>
      <c r="D25" s="1">
        <v>2</v>
      </c>
      <c r="E25" s="1" t="s">
        <v>15</v>
      </c>
      <c r="F25" s="17">
        <v>0.08</v>
      </c>
      <c r="G25" s="1" t="s">
        <v>66</v>
      </c>
      <c r="H25" s="1" t="s">
        <v>65</v>
      </c>
      <c r="I25" s="1" t="s">
        <v>69</v>
      </c>
      <c r="J25" s="54" t="s">
        <v>71</v>
      </c>
      <c r="K25" s="1" t="s">
        <v>65</v>
      </c>
      <c r="L25" s="54" t="s">
        <v>71</v>
      </c>
      <c r="M25" s="1"/>
      <c r="O25" s="1">
        <v>29.46</v>
      </c>
    </row>
    <row r="26" spans="1:15" x14ac:dyDescent="0.25">
      <c r="A26" s="71"/>
      <c r="B26" t="s">
        <v>337</v>
      </c>
      <c r="C26" s="1" t="s">
        <v>17</v>
      </c>
      <c r="D26" s="1">
        <v>12</v>
      </c>
      <c r="E26" s="1" t="s">
        <v>15</v>
      </c>
      <c r="F26" s="17">
        <v>2E-3</v>
      </c>
      <c r="G26" s="17" t="s">
        <v>46</v>
      </c>
      <c r="H26" s="1" t="s">
        <v>50</v>
      </c>
      <c r="I26" s="1">
        <v>1348841</v>
      </c>
      <c r="J26" s="16" t="s">
        <v>75</v>
      </c>
      <c r="K26" s="1" t="s">
        <v>50</v>
      </c>
      <c r="L26" s="16" t="s">
        <v>75</v>
      </c>
      <c r="M26" s="1"/>
      <c r="O26" s="1">
        <v>0.218</v>
      </c>
    </row>
    <row r="27" spans="1:15" x14ac:dyDescent="0.25">
      <c r="A27" s="71"/>
      <c r="B27" t="s">
        <v>76</v>
      </c>
      <c r="C27" s="1" t="s">
        <v>77</v>
      </c>
      <c r="D27" s="1">
        <v>4</v>
      </c>
      <c r="E27" s="1" t="s">
        <v>15</v>
      </c>
      <c r="F27" s="17">
        <v>0.108</v>
      </c>
      <c r="G27" s="1" t="s">
        <v>78</v>
      </c>
      <c r="H27" s="1" t="s">
        <v>56</v>
      </c>
      <c r="I27" s="1" t="s">
        <v>79</v>
      </c>
      <c r="J27" s="54" t="s">
        <v>80</v>
      </c>
      <c r="K27" s="1" t="s">
        <v>56</v>
      </c>
      <c r="L27" s="54" t="s">
        <v>80</v>
      </c>
      <c r="M27" s="1"/>
      <c r="O27" s="1">
        <v>16.716000000000001</v>
      </c>
    </row>
    <row r="28" spans="1:15" x14ac:dyDescent="0.25">
      <c r="A28" s="71"/>
      <c r="B28" t="s">
        <v>341</v>
      </c>
      <c r="C28" s="1" t="s">
        <v>17</v>
      </c>
      <c r="D28" s="1">
        <v>8</v>
      </c>
      <c r="E28" s="1" t="s">
        <v>15</v>
      </c>
      <c r="F28" s="17">
        <v>6.0000000000000001E-3</v>
      </c>
      <c r="G28" s="1" t="s">
        <v>357</v>
      </c>
      <c r="H28" s="1" t="s">
        <v>324</v>
      </c>
      <c r="I28" s="1" t="s">
        <v>81</v>
      </c>
      <c r="J28" s="54" t="s">
        <v>326</v>
      </c>
      <c r="K28" s="1" t="s">
        <v>324</v>
      </c>
      <c r="L28" s="54" t="s">
        <v>326</v>
      </c>
      <c r="M28" s="1">
        <v>9.07</v>
      </c>
      <c r="O28" s="1"/>
    </row>
    <row r="29" spans="1:15" x14ac:dyDescent="0.25">
      <c r="A29" s="71"/>
      <c r="B29" t="s">
        <v>87</v>
      </c>
      <c r="C29" s="1" t="s">
        <v>84</v>
      </c>
      <c r="D29" s="1">
        <v>2</v>
      </c>
      <c r="E29" s="1" t="s">
        <v>15</v>
      </c>
      <c r="F29" s="17">
        <v>0.111</v>
      </c>
      <c r="G29" s="17" t="s">
        <v>46</v>
      </c>
      <c r="H29" s="1" t="s">
        <v>85</v>
      </c>
      <c r="I29" s="1" t="s">
        <v>86</v>
      </c>
      <c r="J29" s="54" t="s">
        <v>88</v>
      </c>
      <c r="K29" s="1" t="s">
        <v>50</v>
      </c>
      <c r="L29" s="54" t="s">
        <v>89</v>
      </c>
      <c r="M29" s="1">
        <v>64.849999999999994</v>
      </c>
      <c r="O29" s="1"/>
    </row>
    <row r="30" spans="1:15" x14ac:dyDescent="0.25">
      <c r="A30" s="72"/>
      <c r="B30" t="s">
        <v>82</v>
      </c>
      <c r="C30" s="1" t="s">
        <v>17</v>
      </c>
      <c r="D30" s="1">
        <v>8</v>
      </c>
      <c r="E30" s="1" t="s">
        <v>15</v>
      </c>
      <c r="F30" s="17">
        <v>4.0000000000000001E-3</v>
      </c>
      <c r="G30" s="17" t="s">
        <v>46</v>
      </c>
      <c r="H30" s="1" t="s">
        <v>50</v>
      </c>
      <c r="I30" s="1">
        <v>1448587</v>
      </c>
      <c r="J30" s="20" t="s">
        <v>83</v>
      </c>
      <c r="K30" s="1" t="s">
        <v>50</v>
      </c>
      <c r="L30" s="16" t="s">
        <v>83</v>
      </c>
      <c r="M30" s="1"/>
      <c r="O30" s="1">
        <v>0.23899999999999999</v>
      </c>
    </row>
    <row r="31" spans="1:15" s="36" customFormat="1" x14ac:dyDescent="0.25"/>
    <row r="32" spans="1:15" s="11" customFormat="1" x14ac:dyDescent="0.25">
      <c r="A32" s="70" t="s">
        <v>103</v>
      </c>
      <c r="B32" s="11" t="s">
        <v>186</v>
      </c>
      <c r="C32" s="10" t="s">
        <v>30</v>
      </c>
      <c r="D32" s="10">
        <v>2</v>
      </c>
      <c r="E32" s="10" t="s">
        <v>15</v>
      </c>
      <c r="F32" s="18">
        <v>0.16200000000000001</v>
      </c>
      <c r="G32" s="10" t="s">
        <v>46</v>
      </c>
      <c r="H32" s="10" t="s">
        <v>31</v>
      </c>
      <c r="J32" s="10"/>
      <c r="K32" s="10" t="s">
        <v>31</v>
      </c>
      <c r="L32" s="10"/>
      <c r="M32" s="10"/>
      <c r="N32" s="10"/>
      <c r="O32" s="10"/>
    </row>
    <row r="33" spans="1:15" x14ac:dyDescent="0.25">
      <c r="A33" s="71"/>
      <c r="B33" t="s">
        <v>342</v>
      </c>
      <c r="C33" s="1" t="s">
        <v>17</v>
      </c>
      <c r="D33" s="1">
        <v>8</v>
      </c>
      <c r="E33" s="1" t="s">
        <v>15</v>
      </c>
      <c r="F33" s="17">
        <v>2E-3</v>
      </c>
      <c r="G33" s="17" t="s">
        <v>46</v>
      </c>
      <c r="H33" s="1" t="s">
        <v>50</v>
      </c>
      <c r="I33" s="1">
        <v>1111345</v>
      </c>
      <c r="J33" s="16" t="s">
        <v>90</v>
      </c>
      <c r="K33" s="1" t="s">
        <v>50</v>
      </c>
      <c r="L33" s="16" t="s">
        <v>90</v>
      </c>
      <c r="M33" s="1"/>
      <c r="O33" s="1">
        <v>0.224</v>
      </c>
    </row>
    <row r="34" spans="1:15" x14ac:dyDescent="0.25">
      <c r="A34" s="71"/>
      <c r="B34" s="7" t="s">
        <v>271</v>
      </c>
      <c r="C34" s="1" t="s">
        <v>96</v>
      </c>
      <c r="D34" s="1">
        <v>1</v>
      </c>
      <c r="E34" s="1" t="s">
        <v>15</v>
      </c>
      <c r="F34" s="1">
        <v>0.13463</v>
      </c>
      <c r="G34" s="1" t="s">
        <v>46</v>
      </c>
      <c r="H34" s="1" t="s">
        <v>358</v>
      </c>
      <c r="I34" s="35" t="s">
        <v>93</v>
      </c>
      <c r="J34" s="54" t="s">
        <v>99</v>
      </c>
      <c r="K34" s="1" t="s">
        <v>94</v>
      </c>
      <c r="L34" s="54" t="s">
        <v>95</v>
      </c>
      <c r="M34" s="1"/>
      <c r="O34" s="1">
        <v>1466.94</v>
      </c>
    </row>
    <row r="35" spans="1:15" x14ac:dyDescent="0.25">
      <c r="A35" s="71"/>
      <c r="B35" s="48" t="s">
        <v>270</v>
      </c>
      <c r="C35" s="1" t="s">
        <v>96</v>
      </c>
      <c r="D35" s="1">
        <v>2</v>
      </c>
      <c r="E35" s="1" t="s">
        <v>15</v>
      </c>
      <c r="F35" s="1">
        <v>3.9280000000000002E-2</v>
      </c>
      <c r="G35" s="1" t="s">
        <v>359</v>
      </c>
      <c r="H35" s="1" t="s">
        <v>358</v>
      </c>
      <c r="I35" s="35" t="s">
        <v>97</v>
      </c>
      <c r="J35" s="54" t="s">
        <v>99</v>
      </c>
      <c r="K35" s="1" t="s">
        <v>94</v>
      </c>
      <c r="L35" s="21" t="s">
        <v>98</v>
      </c>
      <c r="O35" s="1">
        <v>1020.55</v>
      </c>
    </row>
    <row r="36" spans="1:15" x14ac:dyDescent="0.25">
      <c r="A36" s="71"/>
      <c r="B36" s="7" t="s">
        <v>268</v>
      </c>
      <c r="C36" s="1" t="s">
        <v>100</v>
      </c>
      <c r="D36" s="1">
        <v>1</v>
      </c>
      <c r="E36" s="1" t="s">
        <v>15</v>
      </c>
      <c r="F36" s="1">
        <v>0.13611000000000001</v>
      </c>
      <c r="G36" s="1" t="s">
        <v>46</v>
      </c>
      <c r="H36" s="1" t="s">
        <v>358</v>
      </c>
      <c r="I36" s="1" t="s">
        <v>101</v>
      </c>
      <c r="J36" s="54" t="s">
        <v>99</v>
      </c>
      <c r="K36" s="1" t="s">
        <v>94</v>
      </c>
      <c r="L36" s="54" t="s">
        <v>95</v>
      </c>
      <c r="O36" s="1">
        <v>1466.94</v>
      </c>
    </row>
    <row r="37" spans="1:15" s="5" customFormat="1" x14ac:dyDescent="0.25">
      <c r="A37" s="72"/>
      <c r="B37" s="55" t="s">
        <v>269</v>
      </c>
      <c r="C37" s="4" t="s">
        <v>100</v>
      </c>
      <c r="D37" s="4">
        <v>2</v>
      </c>
      <c r="E37" s="4" t="s">
        <v>15</v>
      </c>
      <c r="F37" s="1">
        <v>3.644E-2</v>
      </c>
      <c r="G37" s="4" t="s">
        <v>359</v>
      </c>
      <c r="H37" s="4" t="s">
        <v>358</v>
      </c>
      <c r="I37" s="4" t="s">
        <v>102</v>
      </c>
      <c r="J37" s="56" t="s">
        <v>99</v>
      </c>
      <c r="K37" s="4" t="s">
        <v>94</v>
      </c>
      <c r="L37" s="52" t="s">
        <v>98</v>
      </c>
      <c r="N37" s="4"/>
      <c r="O37" s="4">
        <v>1020.55</v>
      </c>
    </row>
    <row r="38" spans="1:15" s="36" customFormat="1" x14ac:dyDescent="0.25"/>
    <row r="39" spans="1:15" s="11" customFormat="1" x14ac:dyDescent="0.25">
      <c r="A39" s="67" t="s">
        <v>105</v>
      </c>
      <c r="B39" s="11" t="s">
        <v>181</v>
      </c>
      <c r="C39" s="10" t="s">
        <v>30</v>
      </c>
      <c r="D39" s="10">
        <v>1</v>
      </c>
      <c r="E39" s="10" t="s">
        <v>15</v>
      </c>
      <c r="F39" s="18">
        <v>7.76</v>
      </c>
      <c r="G39" s="10" t="s">
        <v>48</v>
      </c>
      <c r="H39" s="10" t="s">
        <v>31</v>
      </c>
      <c r="K39" s="10" t="s">
        <v>31</v>
      </c>
      <c r="N39" s="10"/>
    </row>
    <row r="40" spans="1:15" s="11" customFormat="1" x14ac:dyDescent="0.25">
      <c r="A40" s="68"/>
      <c r="B40" s="11" t="s">
        <v>105</v>
      </c>
      <c r="C40" s="10" t="s">
        <v>30</v>
      </c>
      <c r="D40" s="10">
        <v>1</v>
      </c>
      <c r="E40" s="10" t="s">
        <v>15</v>
      </c>
      <c r="F40" s="18">
        <v>22.95</v>
      </c>
      <c r="G40" s="10" t="s">
        <v>48</v>
      </c>
      <c r="H40" s="10" t="s">
        <v>31</v>
      </c>
      <c r="K40" s="10" t="s">
        <v>31</v>
      </c>
      <c r="N40" s="10"/>
    </row>
    <row r="41" spans="1:15" s="11" customFormat="1" x14ac:dyDescent="0.25">
      <c r="A41" s="68"/>
      <c r="B41" s="11" t="s">
        <v>182</v>
      </c>
      <c r="C41" s="10" t="s">
        <v>30</v>
      </c>
      <c r="D41" s="10">
        <v>3</v>
      </c>
      <c r="E41" s="10" t="s">
        <v>15</v>
      </c>
      <c r="F41" s="18">
        <v>0.84199999999999997</v>
      </c>
      <c r="G41" s="10" t="s">
        <v>48</v>
      </c>
      <c r="H41" s="10" t="s">
        <v>31</v>
      </c>
      <c r="K41" s="10" t="s">
        <v>31</v>
      </c>
      <c r="N41" s="10"/>
    </row>
    <row r="42" spans="1:15" x14ac:dyDescent="0.25">
      <c r="A42" s="68"/>
      <c r="B42" t="s">
        <v>164</v>
      </c>
      <c r="C42" s="1" t="s">
        <v>33</v>
      </c>
      <c r="D42" s="1">
        <v>2</v>
      </c>
      <c r="E42" s="1" t="s">
        <v>34</v>
      </c>
      <c r="F42" s="17">
        <v>1.2E-2</v>
      </c>
      <c r="G42" s="1" t="s">
        <v>111</v>
      </c>
      <c r="H42" s="1" t="s">
        <v>329</v>
      </c>
      <c r="I42" s="1">
        <v>453049</v>
      </c>
      <c r="J42" s="21" t="s">
        <v>165</v>
      </c>
      <c r="K42" s="1" t="s">
        <v>62</v>
      </c>
      <c r="L42" s="21" t="s">
        <v>165</v>
      </c>
      <c r="N42" s="1">
        <v>2.13</v>
      </c>
    </row>
    <row r="43" spans="1:15" x14ac:dyDescent="0.25">
      <c r="A43" s="68"/>
      <c r="B43" t="s">
        <v>114</v>
      </c>
      <c r="C43" s="1" t="s">
        <v>33</v>
      </c>
      <c r="D43" s="1">
        <v>1</v>
      </c>
      <c r="E43" s="1" t="s">
        <v>15</v>
      </c>
      <c r="F43" s="1">
        <v>3.04E-2</v>
      </c>
      <c r="G43" s="1" t="s">
        <v>111</v>
      </c>
      <c r="H43" s="1" t="s">
        <v>329</v>
      </c>
      <c r="I43" s="1">
        <v>1800499</v>
      </c>
      <c r="J43" s="21" t="s">
        <v>167</v>
      </c>
      <c r="K43" s="1" t="s">
        <v>62</v>
      </c>
      <c r="L43" s="21" t="s">
        <v>167</v>
      </c>
      <c r="N43" s="1">
        <v>3.45</v>
      </c>
    </row>
    <row r="44" spans="1:15" x14ac:dyDescent="0.25">
      <c r="A44" s="68"/>
      <c r="B44" t="s">
        <v>115</v>
      </c>
      <c r="C44" s="1" t="s">
        <v>33</v>
      </c>
      <c r="D44" s="1">
        <v>1</v>
      </c>
      <c r="E44" s="1" t="s">
        <v>15</v>
      </c>
      <c r="F44" s="1">
        <v>2.8799999999999999E-2</v>
      </c>
      <c r="G44" s="1" t="s">
        <v>111</v>
      </c>
      <c r="H44" s="1" t="s">
        <v>329</v>
      </c>
      <c r="I44" s="1">
        <v>930829</v>
      </c>
      <c r="J44" s="21" t="s">
        <v>168</v>
      </c>
      <c r="K44" s="1" t="s">
        <v>62</v>
      </c>
      <c r="L44" s="21" t="s">
        <v>168</v>
      </c>
      <c r="N44" s="1">
        <v>3.66</v>
      </c>
    </row>
    <row r="45" spans="1:15" x14ac:dyDescent="0.25">
      <c r="A45" s="69"/>
      <c r="B45" t="s">
        <v>343</v>
      </c>
      <c r="C45" s="1" t="s">
        <v>17</v>
      </c>
      <c r="D45" s="1">
        <v>24</v>
      </c>
      <c r="E45" s="1" t="s">
        <v>34</v>
      </c>
      <c r="F45" s="1">
        <v>5.0000000000000001E-3</v>
      </c>
      <c r="G45" s="1" t="s">
        <v>46</v>
      </c>
      <c r="H45" s="1" t="s">
        <v>50</v>
      </c>
      <c r="I45" s="1">
        <v>1233319</v>
      </c>
      <c r="J45" s="3" t="s">
        <v>117</v>
      </c>
      <c r="K45" s="1" t="s">
        <v>50</v>
      </c>
      <c r="L45" s="3" t="s">
        <v>117</v>
      </c>
      <c r="O45">
        <v>0.27300000000000002</v>
      </c>
    </row>
    <row r="46" spans="1:15" s="36" customFormat="1" x14ac:dyDescent="0.25"/>
    <row r="47" spans="1:15" x14ac:dyDescent="0.25">
      <c r="A47" s="73" t="s">
        <v>106</v>
      </c>
      <c r="B47" s="2" t="s">
        <v>119</v>
      </c>
      <c r="C47" s="1" t="s">
        <v>17</v>
      </c>
      <c r="D47" s="1">
        <v>6</v>
      </c>
      <c r="E47" s="1" t="s">
        <v>15</v>
      </c>
      <c r="F47" s="17">
        <v>1E-3</v>
      </c>
      <c r="G47" s="1" t="s">
        <v>91</v>
      </c>
      <c r="H47" s="1" t="s">
        <v>324</v>
      </c>
      <c r="I47" s="1" t="s">
        <v>120</v>
      </c>
      <c r="J47" s="21" t="s">
        <v>327</v>
      </c>
      <c r="K47" s="1" t="s">
        <v>325</v>
      </c>
      <c r="L47" s="21" t="s">
        <v>327</v>
      </c>
      <c r="M47" s="1">
        <v>6.3799999999999996E-2</v>
      </c>
    </row>
    <row r="48" spans="1:15" x14ac:dyDescent="0.25">
      <c r="A48" s="74"/>
      <c r="B48" t="s">
        <v>121</v>
      </c>
      <c r="C48" s="1" t="s">
        <v>17</v>
      </c>
      <c r="D48" s="1">
        <v>6</v>
      </c>
      <c r="E48" s="1" t="s">
        <v>15</v>
      </c>
      <c r="F48" s="17">
        <v>1E-3</v>
      </c>
      <c r="G48" s="1" t="s">
        <v>122</v>
      </c>
      <c r="H48" s="1" t="s">
        <v>123</v>
      </c>
      <c r="I48" s="1" t="s">
        <v>124</v>
      </c>
      <c r="J48" s="21" t="s">
        <v>125</v>
      </c>
      <c r="K48" s="1" t="s">
        <v>126</v>
      </c>
      <c r="L48" s="21" t="s">
        <v>127</v>
      </c>
      <c r="O48" s="22">
        <v>8.7999999999999995E-2</v>
      </c>
    </row>
    <row r="49" spans="1:15" x14ac:dyDescent="0.25">
      <c r="A49" s="74"/>
      <c r="B49" s="2" t="s">
        <v>187</v>
      </c>
      <c r="C49" s="1" t="s">
        <v>360</v>
      </c>
      <c r="D49" s="1">
        <v>1</v>
      </c>
      <c r="E49" s="1" t="s">
        <v>15</v>
      </c>
      <c r="F49" s="17">
        <v>8.0000000000000002E-3</v>
      </c>
      <c r="G49" s="1" t="s">
        <v>118</v>
      </c>
      <c r="H49" s="1" t="s">
        <v>128</v>
      </c>
      <c r="I49" s="1">
        <v>59147</v>
      </c>
      <c r="J49" s="21" t="s">
        <v>129</v>
      </c>
      <c r="K49" s="1" t="s">
        <v>128</v>
      </c>
      <c r="L49" s="21" t="s">
        <v>129</v>
      </c>
      <c r="O49" s="1">
        <v>345.9</v>
      </c>
    </row>
    <row r="50" spans="1:15" x14ac:dyDescent="0.25">
      <c r="A50" s="74"/>
      <c r="B50" t="s">
        <v>367</v>
      </c>
      <c r="C50" s="1" t="s">
        <v>130</v>
      </c>
      <c r="D50" s="1">
        <v>2</v>
      </c>
      <c r="E50" s="1" t="s">
        <v>15</v>
      </c>
      <c r="F50" s="17">
        <v>3.5000000000000003E-2</v>
      </c>
      <c r="G50" s="1" t="s">
        <v>135</v>
      </c>
      <c r="H50" s="1" t="s">
        <v>351</v>
      </c>
      <c r="I50" t="s">
        <v>350</v>
      </c>
      <c r="J50" s="54" t="s">
        <v>352</v>
      </c>
      <c r="K50" s="1" t="s">
        <v>348</v>
      </c>
      <c r="L50" s="21" t="s">
        <v>349</v>
      </c>
      <c r="O50" s="1">
        <v>5.4390000000000001</v>
      </c>
    </row>
    <row r="51" spans="1:15" x14ac:dyDescent="0.25">
      <c r="A51" s="74"/>
      <c r="B51" s="2" t="s">
        <v>136</v>
      </c>
      <c r="C51" s="1" t="s">
        <v>17</v>
      </c>
      <c r="D51" s="1">
        <v>2</v>
      </c>
      <c r="E51" s="1" t="s">
        <v>15</v>
      </c>
      <c r="F51" s="17">
        <v>1E-3</v>
      </c>
      <c r="G51" s="1" t="s">
        <v>91</v>
      </c>
      <c r="H51" s="1" t="s">
        <v>50</v>
      </c>
      <c r="I51" s="1">
        <v>1235869</v>
      </c>
      <c r="J51" s="3" t="s">
        <v>137</v>
      </c>
      <c r="K51" s="1" t="s">
        <v>50</v>
      </c>
      <c r="L51" s="3" t="s">
        <v>137</v>
      </c>
      <c r="O51" s="22">
        <v>0.2</v>
      </c>
    </row>
    <row r="52" spans="1:15" s="11" customFormat="1" x14ac:dyDescent="0.25">
      <c r="A52" s="74"/>
      <c r="B52" s="23" t="s">
        <v>188</v>
      </c>
      <c r="C52" s="10" t="s">
        <v>30</v>
      </c>
      <c r="D52" s="10">
        <v>1</v>
      </c>
      <c r="E52" s="10" t="s">
        <v>15</v>
      </c>
      <c r="F52" s="18">
        <v>0.25600000000000001</v>
      </c>
      <c r="G52" s="10" t="s">
        <v>47</v>
      </c>
      <c r="H52" s="10" t="s">
        <v>31</v>
      </c>
      <c r="K52" s="10" t="s">
        <v>31</v>
      </c>
      <c r="L52" s="10"/>
      <c r="N52" s="10"/>
      <c r="O52" s="10"/>
    </row>
    <row r="53" spans="1:15" x14ac:dyDescent="0.25">
      <c r="A53" s="74"/>
      <c r="B53" s="2" t="s">
        <v>344</v>
      </c>
      <c r="C53" s="1" t="s">
        <v>17</v>
      </c>
      <c r="D53" s="1">
        <v>1</v>
      </c>
      <c r="E53" s="1" t="s">
        <v>15</v>
      </c>
      <c r="F53" s="17">
        <v>1E-3</v>
      </c>
      <c r="G53" s="1" t="s">
        <v>91</v>
      </c>
      <c r="H53" s="1" t="s">
        <v>50</v>
      </c>
      <c r="I53" s="1">
        <v>1233114</v>
      </c>
      <c r="J53" s="21" t="s">
        <v>138</v>
      </c>
      <c r="K53" s="1" t="s">
        <v>50</v>
      </c>
      <c r="L53" s="21" t="s">
        <v>138</v>
      </c>
      <c r="O53" s="22">
        <v>0.188</v>
      </c>
    </row>
    <row r="54" spans="1:15" x14ac:dyDescent="0.25">
      <c r="A54" s="74"/>
      <c r="B54" s="2" t="s">
        <v>139</v>
      </c>
      <c r="C54" s="1" t="s">
        <v>19</v>
      </c>
      <c r="D54" s="1">
        <v>2</v>
      </c>
      <c r="E54" s="1" t="s">
        <v>34</v>
      </c>
      <c r="F54" s="17">
        <v>1E-3</v>
      </c>
      <c r="G54" s="1" t="s">
        <v>91</v>
      </c>
      <c r="H54" s="1" t="s">
        <v>50</v>
      </c>
      <c r="I54" s="1">
        <v>1253190</v>
      </c>
      <c r="J54" s="21" t="s">
        <v>140</v>
      </c>
      <c r="K54" s="1" t="s">
        <v>50</v>
      </c>
      <c r="L54" s="21" t="s">
        <v>140</v>
      </c>
      <c r="O54" s="1">
        <v>0.05</v>
      </c>
    </row>
    <row r="55" spans="1:15" x14ac:dyDescent="0.25">
      <c r="A55" s="74"/>
      <c r="B55" s="24" t="s">
        <v>142</v>
      </c>
      <c r="C55" s="1" t="s">
        <v>132</v>
      </c>
      <c r="D55" s="19">
        <v>1</v>
      </c>
      <c r="E55" s="1" t="s">
        <v>15</v>
      </c>
      <c r="F55" s="17">
        <v>1E-3</v>
      </c>
      <c r="G55" s="1" t="s">
        <v>91</v>
      </c>
      <c r="H55" s="1" t="s">
        <v>50</v>
      </c>
      <c r="I55" s="1">
        <v>1170007</v>
      </c>
      <c r="J55" s="3" t="s">
        <v>143</v>
      </c>
      <c r="K55" s="1" t="s">
        <v>50</v>
      </c>
      <c r="L55" s="3" t="s">
        <v>143</v>
      </c>
      <c r="O55" s="1">
        <v>0.77</v>
      </c>
    </row>
    <row r="56" spans="1:15" x14ac:dyDescent="0.25">
      <c r="A56" s="74"/>
      <c r="B56" s="2" t="s">
        <v>345</v>
      </c>
      <c r="C56" s="1" t="s">
        <v>17</v>
      </c>
      <c r="D56" s="19">
        <v>1</v>
      </c>
      <c r="E56" s="1" t="s">
        <v>15</v>
      </c>
      <c r="F56" s="17">
        <v>1E-3</v>
      </c>
      <c r="G56" s="1" t="s">
        <v>91</v>
      </c>
      <c r="H56" s="1" t="s">
        <v>50</v>
      </c>
      <c r="I56" s="1">
        <v>1076469</v>
      </c>
      <c r="J56" s="21" t="s">
        <v>144</v>
      </c>
      <c r="K56" s="1" t="s">
        <v>50</v>
      </c>
      <c r="L56" s="21" t="s">
        <v>144</v>
      </c>
      <c r="O56" s="1">
        <v>0.18</v>
      </c>
    </row>
    <row r="57" spans="1:15" s="11" customFormat="1" x14ac:dyDescent="0.25">
      <c r="A57" s="74"/>
      <c r="B57" s="23" t="s">
        <v>183</v>
      </c>
      <c r="C57" s="10" t="s">
        <v>30</v>
      </c>
      <c r="D57" s="25">
        <v>2</v>
      </c>
      <c r="E57" s="10" t="s">
        <v>15</v>
      </c>
      <c r="F57" s="18">
        <v>6.0000000000000001E-3</v>
      </c>
      <c r="G57" s="10" t="s">
        <v>47</v>
      </c>
      <c r="H57" s="10" t="s">
        <v>31</v>
      </c>
      <c r="K57" s="10" t="s">
        <v>31</v>
      </c>
      <c r="N57" s="10"/>
      <c r="O57" s="10"/>
    </row>
    <row r="58" spans="1:15" x14ac:dyDescent="0.25">
      <c r="A58" s="74"/>
      <c r="B58" s="2" t="s">
        <v>150</v>
      </c>
      <c r="C58" s="1" t="s">
        <v>134</v>
      </c>
      <c r="D58" s="1">
        <v>2</v>
      </c>
      <c r="E58" s="1" t="s">
        <v>15</v>
      </c>
      <c r="F58" s="1">
        <v>5.1999999999999998E-3</v>
      </c>
      <c r="G58" s="1" t="s">
        <v>109</v>
      </c>
      <c r="H58" s="1" t="s">
        <v>149</v>
      </c>
      <c r="I58" s="35" t="s">
        <v>148</v>
      </c>
      <c r="J58" s="21" t="s">
        <v>149</v>
      </c>
      <c r="K58" s="1" t="s">
        <v>131</v>
      </c>
      <c r="L58" s="21" t="s">
        <v>151</v>
      </c>
      <c r="O58" s="1">
        <v>9.85</v>
      </c>
    </row>
    <row r="59" spans="1:15" s="36" customFormat="1" x14ac:dyDescent="0.25"/>
    <row r="60" spans="1:15" x14ac:dyDescent="0.25">
      <c r="A60" s="67" t="s">
        <v>107</v>
      </c>
      <c r="B60" s="2" t="s">
        <v>153</v>
      </c>
      <c r="C60" s="1" t="s">
        <v>157</v>
      </c>
      <c r="D60" s="1">
        <v>6</v>
      </c>
      <c r="E60" s="1" t="s">
        <v>15</v>
      </c>
      <c r="F60" s="17">
        <v>0.02</v>
      </c>
      <c r="G60" s="1" t="s">
        <v>156</v>
      </c>
      <c r="H60" s="1" t="s">
        <v>123</v>
      </c>
      <c r="I60" s="1" t="s">
        <v>152</v>
      </c>
      <c r="J60" s="21" t="s">
        <v>155</v>
      </c>
      <c r="K60" s="1" t="s">
        <v>131</v>
      </c>
      <c r="L60" s="21" t="s">
        <v>154</v>
      </c>
      <c r="O60" s="1">
        <v>4.5</v>
      </c>
    </row>
    <row r="61" spans="1:15" x14ac:dyDescent="0.25">
      <c r="A61" s="68"/>
      <c r="B61" s="2" t="s">
        <v>202</v>
      </c>
      <c r="C61" s="1" t="s">
        <v>158</v>
      </c>
      <c r="D61" s="1">
        <v>4</v>
      </c>
      <c r="E61" s="1" t="s">
        <v>15</v>
      </c>
      <c r="G61" s="1" t="s">
        <v>133</v>
      </c>
      <c r="H61" s="1" t="s">
        <v>361</v>
      </c>
      <c r="J61" s="21"/>
      <c r="K61" s="1" t="s">
        <v>146</v>
      </c>
      <c r="L61" s="21" t="s">
        <v>147</v>
      </c>
    </row>
    <row r="62" spans="1:15" x14ac:dyDescent="0.25">
      <c r="A62" s="68"/>
      <c r="B62" s="2" t="s">
        <v>277</v>
      </c>
      <c r="C62" s="1" t="s">
        <v>158</v>
      </c>
      <c r="D62" s="1">
        <v>1</v>
      </c>
      <c r="E62" s="1" t="s">
        <v>15</v>
      </c>
      <c r="G62" s="1" t="s">
        <v>133</v>
      </c>
      <c r="H62" s="1" t="s">
        <v>146</v>
      </c>
      <c r="J62" s="21"/>
      <c r="K62" s="1" t="s">
        <v>146</v>
      </c>
      <c r="L62" s="21" t="s">
        <v>147</v>
      </c>
    </row>
    <row r="63" spans="1:15" s="11" customFormat="1" x14ac:dyDescent="0.25">
      <c r="A63" s="68"/>
      <c r="B63" s="23" t="s">
        <v>184</v>
      </c>
      <c r="C63" s="10" t="s">
        <v>30</v>
      </c>
      <c r="D63" s="10">
        <v>1</v>
      </c>
      <c r="E63" s="10" t="s">
        <v>15</v>
      </c>
      <c r="F63" s="10">
        <v>0.23200000000000001</v>
      </c>
      <c r="G63" s="10" t="s">
        <v>48</v>
      </c>
      <c r="H63" s="10" t="s">
        <v>31</v>
      </c>
      <c r="K63" s="10" t="s">
        <v>31</v>
      </c>
      <c r="N63" s="10"/>
    </row>
    <row r="64" spans="1:15" s="11" customFormat="1" x14ac:dyDescent="0.25">
      <c r="A64" s="68"/>
      <c r="B64" s="23" t="s">
        <v>185</v>
      </c>
      <c r="C64" s="10" t="s">
        <v>30</v>
      </c>
      <c r="D64" s="10">
        <v>1</v>
      </c>
      <c r="E64" s="10" t="s">
        <v>15</v>
      </c>
      <c r="F64" s="10">
        <v>0.40500000000000003</v>
      </c>
      <c r="G64" s="10" t="s">
        <v>48</v>
      </c>
      <c r="H64" s="10" t="s">
        <v>31</v>
      </c>
      <c r="K64" s="10" t="s">
        <v>31</v>
      </c>
      <c r="N64" s="10"/>
    </row>
    <row r="65" spans="1:15" x14ac:dyDescent="0.25">
      <c r="A65" s="68"/>
      <c r="B65" t="s">
        <v>346</v>
      </c>
      <c r="C65" s="1" t="s">
        <v>17</v>
      </c>
      <c r="D65" s="1">
        <v>6</v>
      </c>
      <c r="E65" s="1" t="s">
        <v>15</v>
      </c>
      <c r="F65" s="17">
        <v>3.0000000000000001E-3</v>
      </c>
      <c r="G65" s="1" t="s">
        <v>91</v>
      </c>
      <c r="H65" s="1" t="s">
        <v>50</v>
      </c>
      <c r="I65" s="1">
        <v>1233246</v>
      </c>
      <c r="J65" s="3" t="s">
        <v>160</v>
      </c>
      <c r="K65" s="1" t="s">
        <v>50</v>
      </c>
      <c r="L65" s="3" t="s">
        <v>160</v>
      </c>
      <c r="O65" s="1">
        <v>0.24399999999999999</v>
      </c>
    </row>
    <row r="66" spans="1:15" x14ac:dyDescent="0.25">
      <c r="A66" s="68"/>
      <c r="B66" t="s">
        <v>164</v>
      </c>
      <c r="C66" s="1" t="s">
        <v>33</v>
      </c>
      <c r="D66" s="1">
        <v>1</v>
      </c>
      <c r="E66" s="1" t="s">
        <v>34</v>
      </c>
      <c r="F66" s="17">
        <v>1.2E-2</v>
      </c>
      <c r="G66" s="1" t="s">
        <v>111</v>
      </c>
      <c r="H66" s="1" t="s">
        <v>329</v>
      </c>
      <c r="I66" s="1">
        <v>453049</v>
      </c>
      <c r="J66" s="21" t="s">
        <v>165</v>
      </c>
      <c r="K66" s="1" t="s">
        <v>62</v>
      </c>
      <c r="L66" s="21" t="s">
        <v>165</v>
      </c>
      <c r="N66" s="1">
        <v>2.13</v>
      </c>
    </row>
    <row r="67" spans="1:15" x14ac:dyDescent="0.25">
      <c r="A67" s="68"/>
      <c r="B67" t="s">
        <v>163</v>
      </c>
      <c r="C67" s="1" t="s">
        <v>33</v>
      </c>
      <c r="D67" s="1">
        <v>2</v>
      </c>
      <c r="E67" s="1" t="s">
        <v>15</v>
      </c>
      <c r="F67" s="17">
        <v>3.0000000000000001E-3</v>
      </c>
      <c r="G67" s="1" t="s">
        <v>162</v>
      </c>
      <c r="H67" s="1" t="s">
        <v>324</v>
      </c>
      <c r="I67" s="1" t="s">
        <v>161</v>
      </c>
      <c r="J67" s="21" t="s">
        <v>328</v>
      </c>
      <c r="K67" s="1" t="s">
        <v>324</v>
      </c>
      <c r="L67" s="21" t="s">
        <v>328</v>
      </c>
      <c r="M67" s="1">
        <v>10.9</v>
      </c>
    </row>
    <row r="68" spans="1:15" x14ac:dyDescent="0.25">
      <c r="A68" s="69"/>
      <c r="B68" t="s">
        <v>343</v>
      </c>
      <c r="C68" s="1" t="s">
        <v>17</v>
      </c>
      <c r="D68" s="1">
        <v>12</v>
      </c>
      <c r="E68" s="1" t="s">
        <v>34</v>
      </c>
      <c r="F68" s="1">
        <v>5.0000000000000001E-3</v>
      </c>
      <c r="G68" s="1" t="s">
        <v>46</v>
      </c>
      <c r="H68" s="1" t="s">
        <v>50</v>
      </c>
      <c r="I68" s="1">
        <v>1233319</v>
      </c>
      <c r="J68" s="3" t="s">
        <v>117</v>
      </c>
      <c r="K68" s="1" t="s">
        <v>50</v>
      </c>
      <c r="L68" s="3" t="s">
        <v>117</v>
      </c>
      <c r="O68">
        <v>0.27300000000000002</v>
      </c>
    </row>
    <row r="69" spans="1:15" s="36" customFormat="1" x14ac:dyDescent="0.25"/>
    <row r="70" spans="1:15" s="12" customFormat="1" ht="15.75" x14ac:dyDescent="0.25">
      <c r="A70" s="67" t="s">
        <v>215</v>
      </c>
      <c r="B70" s="12" t="s">
        <v>264</v>
      </c>
      <c r="C70" s="8" t="s">
        <v>214</v>
      </c>
      <c r="D70" s="8">
        <v>1</v>
      </c>
      <c r="E70" s="8" t="s">
        <v>15</v>
      </c>
      <c r="F70" s="40">
        <v>0.11600000000000001</v>
      </c>
      <c r="G70" s="8" t="s">
        <v>91</v>
      </c>
      <c r="H70" s="8" t="s">
        <v>37</v>
      </c>
      <c r="I70" s="8" t="s">
        <v>205</v>
      </c>
      <c r="J70" s="41" t="s">
        <v>206</v>
      </c>
      <c r="K70" s="8" t="s">
        <v>323</v>
      </c>
      <c r="L70" s="41" t="s">
        <v>206</v>
      </c>
      <c r="N70" s="42">
        <v>40</v>
      </c>
    </row>
    <row r="71" spans="1:15" ht="15.75" x14ac:dyDescent="0.25">
      <c r="A71" s="68"/>
      <c r="B71" t="s">
        <v>265</v>
      </c>
      <c r="C71" s="1" t="s">
        <v>214</v>
      </c>
      <c r="D71" s="1">
        <v>1</v>
      </c>
      <c r="E71" s="1" t="s">
        <v>15</v>
      </c>
      <c r="F71" s="17">
        <v>0.36399999999999999</v>
      </c>
      <c r="G71" s="1" t="s">
        <v>91</v>
      </c>
      <c r="H71" s="1" t="s">
        <v>37</v>
      </c>
      <c r="I71" s="1" t="s">
        <v>207</v>
      </c>
      <c r="J71" s="43" t="s">
        <v>206</v>
      </c>
      <c r="K71" s="1" t="s">
        <v>323</v>
      </c>
      <c r="L71" s="43" t="s">
        <v>206</v>
      </c>
      <c r="N71" s="44">
        <v>70</v>
      </c>
    </row>
    <row r="72" spans="1:15" ht="15.75" x14ac:dyDescent="0.25">
      <c r="A72" s="68"/>
      <c r="B72" t="s">
        <v>263</v>
      </c>
      <c r="C72" s="1" t="s">
        <v>214</v>
      </c>
      <c r="D72" s="1">
        <v>2</v>
      </c>
      <c r="E72" s="1" t="s">
        <v>15</v>
      </c>
      <c r="F72" s="17">
        <v>0.187</v>
      </c>
      <c r="G72" s="1" t="s">
        <v>91</v>
      </c>
      <c r="H72" s="1" t="s">
        <v>37</v>
      </c>
      <c r="I72" s="1" t="s">
        <v>208</v>
      </c>
      <c r="J72" s="43" t="s">
        <v>209</v>
      </c>
      <c r="K72" s="1" t="s">
        <v>323</v>
      </c>
      <c r="L72" s="43" t="s">
        <v>209</v>
      </c>
      <c r="N72" s="44">
        <v>55</v>
      </c>
    </row>
    <row r="73" spans="1:15" ht="15.75" x14ac:dyDescent="0.25">
      <c r="A73" s="68"/>
      <c r="B73" t="s">
        <v>362</v>
      </c>
      <c r="C73" s="1" t="s">
        <v>214</v>
      </c>
      <c r="D73" s="1">
        <v>2</v>
      </c>
      <c r="E73" s="1" t="s">
        <v>15</v>
      </c>
      <c r="F73" s="17">
        <v>4.8000000000000001E-2</v>
      </c>
      <c r="G73" s="1" t="s">
        <v>91</v>
      </c>
      <c r="H73" s="1" t="s">
        <v>37</v>
      </c>
      <c r="I73" s="1" t="s">
        <v>210</v>
      </c>
      <c r="J73" s="43" t="s">
        <v>211</v>
      </c>
      <c r="K73" s="1" t="s">
        <v>323</v>
      </c>
      <c r="L73" s="43" t="s">
        <v>211</v>
      </c>
      <c r="N73" s="44">
        <v>27</v>
      </c>
    </row>
    <row r="74" spans="1:15" ht="15.75" x14ac:dyDescent="0.25">
      <c r="A74" s="68"/>
      <c r="B74" t="s">
        <v>244</v>
      </c>
      <c r="C74" s="1" t="s">
        <v>223</v>
      </c>
      <c r="D74" s="1">
        <v>3</v>
      </c>
      <c r="E74" s="1" t="s">
        <v>15</v>
      </c>
      <c r="F74" s="17">
        <v>2.7E-2</v>
      </c>
      <c r="G74" s="1" t="s">
        <v>247</v>
      </c>
      <c r="H74" s="1" t="s">
        <v>37</v>
      </c>
      <c r="I74" s="1" t="s">
        <v>212</v>
      </c>
      <c r="J74" s="43" t="s">
        <v>213</v>
      </c>
      <c r="K74" s="1" t="s">
        <v>323</v>
      </c>
      <c r="L74" s="43" t="s">
        <v>213</v>
      </c>
      <c r="N74" s="44">
        <v>8</v>
      </c>
    </row>
    <row r="75" spans="1:15" ht="15.75" x14ac:dyDescent="0.25">
      <c r="A75" s="68"/>
      <c r="B75" t="s">
        <v>245</v>
      </c>
      <c r="C75" s="1" t="s">
        <v>223</v>
      </c>
      <c r="D75" s="1">
        <v>6</v>
      </c>
      <c r="E75" s="1" t="s">
        <v>15</v>
      </c>
      <c r="F75" s="17">
        <v>1.0999999999999999E-2</v>
      </c>
      <c r="G75" s="1" t="s">
        <v>247</v>
      </c>
      <c r="H75" s="1" t="s">
        <v>37</v>
      </c>
      <c r="I75" s="1" t="s">
        <v>216</v>
      </c>
      <c r="J75" s="43" t="s">
        <v>217</v>
      </c>
      <c r="K75" s="1" t="s">
        <v>323</v>
      </c>
      <c r="L75" s="43" t="s">
        <v>217</v>
      </c>
      <c r="N75" s="44">
        <v>5.5</v>
      </c>
    </row>
    <row r="76" spans="1:15" ht="15.75" x14ac:dyDescent="0.25">
      <c r="A76" s="68"/>
      <c r="B76" t="s">
        <v>220</v>
      </c>
      <c r="C76" s="1" t="s">
        <v>222</v>
      </c>
      <c r="D76" s="1">
        <v>3</v>
      </c>
      <c r="E76" s="1" t="s">
        <v>15</v>
      </c>
      <c r="F76" s="17">
        <v>0.157</v>
      </c>
      <c r="G76" s="1" t="s">
        <v>48</v>
      </c>
      <c r="H76" s="1" t="s">
        <v>37</v>
      </c>
      <c r="I76" s="1" t="s">
        <v>218</v>
      </c>
      <c r="J76" s="43" t="s">
        <v>224</v>
      </c>
      <c r="K76" s="1" t="s">
        <v>323</v>
      </c>
      <c r="L76" s="43" t="s">
        <v>224</v>
      </c>
      <c r="N76" s="44">
        <v>11</v>
      </c>
    </row>
    <row r="77" spans="1:15" ht="15.75" x14ac:dyDescent="0.25">
      <c r="A77" s="68"/>
      <c r="B77" t="s">
        <v>221</v>
      </c>
      <c r="C77" s="1" t="s">
        <v>222</v>
      </c>
      <c r="D77" s="1">
        <v>6</v>
      </c>
      <c r="E77" s="1" t="s">
        <v>15</v>
      </c>
      <c r="F77" s="17">
        <v>6.2E-2</v>
      </c>
      <c r="G77" s="1" t="s">
        <v>48</v>
      </c>
      <c r="H77" s="1" t="s">
        <v>37</v>
      </c>
      <c r="I77" s="1" t="s">
        <v>219</v>
      </c>
      <c r="J77" s="43" t="s">
        <v>225</v>
      </c>
      <c r="K77" s="1" t="s">
        <v>323</v>
      </c>
      <c r="L77" s="43" t="s">
        <v>225</v>
      </c>
      <c r="N77" s="44">
        <v>4.5</v>
      </c>
    </row>
    <row r="78" spans="1:15" ht="15.75" x14ac:dyDescent="0.25">
      <c r="A78" s="68"/>
      <c r="B78" s="29" t="s">
        <v>262</v>
      </c>
      <c r="C78" s="45" t="s">
        <v>214</v>
      </c>
      <c r="D78" s="1">
        <v>1</v>
      </c>
      <c r="E78" s="1" t="s">
        <v>15</v>
      </c>
      <c r="F78" s="17">
        <v>6.2E-2</v>
      </c>
      <c r="G78" s="1" t="s">
        <v>48</v>
      </c>
      <c r="H78" s="1" t="s">
        <v>336</v>
      </c>
      <c r="I78" s="46">
        <v>100313516</v>
      </c>
      <c r="J78" s="47" t="s">
        <v>243</v>
      </c>
      <c r="K78" s="1" t="s">
        <v>336</v>
      </c>
      <c r="L78" s="47" t="s">
        <v>243</v>
      </c>
      <c r="N78" s="44"/>
      <c r="O78">
        <v>115.5</v>
      </c>
    </row>
    <row r="79" spans="1:15" ht="15.75" x14ac:dyDescent="0.25">
      <c r="A79" s="68"/>
      <c r="B79" s="48" t="s">
        <v>233</v>
      </c>
      <c r="C79" s="1" t="s">
        <v>214</v>
      </c>
      <c r="D79" s="1">
        <v>1</v>
      </c>
      <c r="E79" s="1" t="s">
        <v>15</v>
      </c>
      <c r="F79" s="17">
        <v>0.27</v>
      </c>
      <c r="G79" s="1" t="s">
        <v>91</v>
      </c>
      <c r="H79" s="1" t="s">
        <v>228</v>
      </c>
      <c r="I79" s="1" t="s">
        <v>363</v>
      </c>
      <c r="J79" s="43" t="s">
        <v>234</v>
      </c>
      <c r="K79" s="1" t="s">
        <v>228</v>
      </c>
      <c r="L79" s="43" t="s">
        <v>234</v>
      </c>
      <c r="N79" s="44"/>
      <c r="O79">
        <v>288.64999999999998</v>
      </c>
    </row>
    <row r="80" spans="1:15" ht="15.75" x14ac:dyDescent="0.25">
      <c r="A80" s="68"/>
      <c r="B80" s="48" t="s">
        <v>235</v>
      </c>
      <c r="C80" s="1" t="s">
        <v>214</v>
      </c>
      <c r="D80" s="1">
        <v>1</v>
      </c>
      <c r="E80" s="1" t="s">
        <v>15</v>
      </c>
      <c r="F80" s="17">
        <v>0.11</v>
      </c>
      <c r="G80" s="1" t="s">
        <v>91</v>
      </c>
      <c r="H80" s="1" t="s">
        <v>228</v>
      </c>
      <c r="I80" s="1" t="s">
        <v>226</v>
      </c>
      <c r="J80" s="43" t="s">
        <v>236</v>
      </c>
      <c r="K80" s="1" t="s">
        <v>228</v>
      </c>
      <c r="L80" s="43" t="s">
        <v>236</v>
      </c>
      <c r="N80" s="44"/>
      <c r="O80">
        <v>541.4</v>
      </c>
    </row>
    <row r="81" spans="1:15" ht="15.75" x14ac:dyDescent="0.25">
      <c r="A81" s="68"/>
      <c r="B81" s="48" t="s">
        <v>364</v>
      </c>
      <c r="C81" s="1" t="s">
        <v>237</v>
      </c>
      <c r="D81" s="1">
        <v>1</v>
      </c>
      <c r="E81" s="1" t="s">
        <v>15</v>
      </c>
      <c r="F81" s="17">
        <v>1.8</v>
      </c>
      <c r="G81" s="1" t="s">
        <v>91</v>
      </c>
      <c r="H81" s="1" t="s">
        <v>336</v>
      </c>
      <c r="I81" s="1" t="s">
        <v>227</v>
      </c>
      <c r="J81" s="43" t="s">
        <v>238</v>
      </c>
      <c r="K81" s="1" t="s">
        <v>336</v>
      </c>
      <c r="L81" s="43" t="s">
        <v>238</v>
      </c>
      <c r="M81" s="1"/>
      <c r="N81" s="44"/>
      <c r="O81">
        <v>803.88</v>
      </c>
    </row>
    <row r="82" spans="1:15" ht="15.75" x14ac:dyDescent="0.25">
      <c r="A82" s="68"/>
      <c r="B82" s="48" t="s">
        <v>241</v>
      </c>
      <c r="C82" s="49" t="s">
        <v>232</v>
      </c>
      <c r="D82" s="1">
        <v>1</v>
      </c>
      <c r="E82" s="1" t="s">
        <v>15</v>
      </c>
      <c r="F82" s="17"/>
      <c r="G82" s="1" t="s">
        <v>365</v>
      </c>
      <c r="H82" s="1" t="s">
        <v>230</v>
      </c>
      <c r="I82" s="1" t="s">
        <v>240</v>
      </c>
      <c r="J82" s="43" t="s">
        <v>242</v>
      </c>
      <c r="K82" s="1" t="s">
        <v>230</v>
      </c>
      <c r="L82" s="43" t="s">
        <v>242</v>
      </c>
      <c r="N82" s="44"/>
      <c r="O82">
        <v>154</v>
      </c>
    </row>
    <row r="83" spans="1:15" s="5" customFormat="1" ht="15.75" x14ac:dyDescent="0.25">
      <c r="A83" s="69"/>
      <c r="B83" s="5" t="s">
        <v>229</v>
      </c>
      <c r="C83" s="50" t="s">
        <v>366</v>
      </c>
      <c r="D83" s="4">
        <v>1</v>
      </c>
      <c r="E83" s="4" t="s">
        <v>15</v>
      </c>
      <c r="F83" s="51">
        <v>0.7</v>
      </c>
      <c r="G83" s="4" t="s">
        <v>91</v>
      </c>
      <c r="H83" s="4" t="s">
        <v>230</v>
      </c>
      <c r="I83" s="4" t="s">
        <v>231</v>
      </c>
      <c r="J83" s="52" t="s">
        <v>239</v>
      </c>
      <c r="K83" s="4" t="s">
        <v>230</v>
      </c>
      <c r="L83" s="52" t="s">
        <v>239</v>
      </c>
      <c r="N83" s="53"/>
      <c r="O83" s="5">
        <v>1640.5</v>
      </c>
    </row>
    <row r="84" spans="1:15" s="12" customFormat="1" x14ac:dyDescent="0.25">
      <c r="N84" s="8"/>
    </row>
    <row r="85" spans="1:15" x14ac:dyDescent="0.25">
      <c r="C85" s="27" t="s">
        <v>172</v>
      </c>
      <c r="D85" s="26">
        <f>D12+D19+D32+D39+D40+D41+D52+D57+D63+D64+D49</f>
        <v>15</v>
      </c>
    </row>
    <row r="86" spans="1:15" x14ac:dyDescent="0.25">
      <c r="C86" s="27" t="s">
        <v>170</v>
      </c>
      <c r="D86" s="26">
        <f>SUM(D4:D15,D17:D22,D24:D30,D32:D37,D39:D45,D47:D58,D60:D68,D70:D83)</f>
        <v>269</v>
      </c>
      <c r="L86" s="21"/>
    </row>
    <row r="87" spans="1:15" x14ac:dyDescent="0.25">
      <c r="C87" s="27" t="s">
        <v>171</v>
      </c>
      <c r="D87" s="2">
        <v>73</v>
      </c>
      <c r="H87" s="1"/>
      <c r="L87" s="29"/>
    </row>
    <row r="88" spans="1:15" x14ac:dyDescent="0.25">
      <c r="C88" s="28" t="s">
        <v>169</v>
      </c>
      <c r="D88" s="2">
        <v>11</v>
      </c>
      <c r="H88" s="1"/>
      <c r="L88" s="29"/>
    </row>
    <row r="89" spans="1:15" x14ac:dyDescent="0.25">
      <c r="H89" s="1"/>
      <c r="L89" s="29"/>
    </row>
    <row r="90" spans="1:15" x14ac:dyDescent="0.25">
      <c r="H90" s="1"/>
    </row>
    <row r="91" spans="1:15" x14ac:dyDescent="0.25">
      <c r="H91" s="1"/>
    </row>
  </sheetData>
  <mergeCells count="22">
    <mergeCell ref="A70:A83"/>
    <mergeCell ref="G1:G2"/>
    <mergeCell ref="A32:A37"/>
    <mergeCell ref="A24:A30"/>
    <mergeCell ref="D1:D2"/>
    <mergeCell ref="E1:E2"/>
    <mergeCell ref="A4:A15"/>
    <mergeCell ref="A39:A45"/>
    <mergeCell ref="A47:A58"/>
    <mergeCell ref="A60:A68"/>
    <mergeCell ref="A17:A22"/>
    <mergeCell ref="L1:L2"/>
    <mergeCell ref="A1:A2"/>
    <mergeCell ref="J1:J2"/>
    <mergeCell ref="K1:K2"/>
    <mergeCell ref="M7:M9"/>
    <mergeCell ref="B1:B2"/>
    <mergeCell ref="C1:C2"/>
    <mergeCell ref="F1:F2"/>
    <mergeCell ref="H1:H2"/>
    <mergeCell ref="I1:I2"/>
    <mergeCell ref="M1:O1"/>
  </mergeCells>
  <hyperlinks>
    <hyperlink ref="J4" r:id="rId1" xr:uid="{CF7EDA09-AD29-4935-AD4B-16DE144F46F4}"/>
    <hyperlink ref="J5" r:id="rId2" xr:uid="{C30EF867-80BC-40C9-B570-6778F2D0153F}"/>
    <hyperlink ref="L10" r:id="rId3" location="additional" display="Vacom Centering Rings" xr:uid="{3A360E49-6780-48A6-AF1C-8FAF20FF1433}"/>
    <hyperlink ref="J10" r:id="rId4" location="additional" display="Vacom Centering Rings" xr:uid="{F169EC41-3A14-40A8-8D82-A07397D64BED}"/>
    <hyperlink ref="J11" r:id="rId5" location="variants" xr:uid="{767BA725-D734-444D-85FD-1D00112A03D3}"/>
    <hyperlink ref="L11" r:id="rId6" location="variants" xr:uid="{A9D1C2A3-672B-493D-986A-8AC3BFA0C7C8}"/>
    <hyperlink ref="J6" r:id="rId7" xr:uid="{14491CCD-C9C3-4998-B3D8-D961C675F315}"/>
    <hyperlink ref="L6" r:id="rId8" xr:uid="{A71EB6FA-305B-4F40-A6D7-795FE5A91531}"/>
    <hyperlink ref="J7" r:id="rId9" xr:uid="{54FBCC43-D6C0-4FAA-BE81-1E668549BD2E}"/>
    <hyperlink ref="L7" r:id="rId10" xr:uid="{504ED5E8-3B53-4013-A7B7-F4B1D6F219E9}"/>
    <hyperlink ref="J8" r:id="rId11" xr:uid="{56914841-557E-44CE-A3B8-2E17F4BA3A3B}"/>
    <hyperlink ref="J9" r:id="rId12" xr:uid="{E00EF50A-586A-4C55-A0AA-5705A5FC5BCD}"/>
    <hyperlink ref="L8" r:id="rId13" xr:uid="{6E22AEC9-AA2B-4BF9-893A-E8309D32FE1C}"/>
    <hyperlink ref="L9" r:id="rId14" xr:uid="{17A94574-76D6-4D4D-90AF-48BB859508FA}"/>
    <hyperlink ref="J13" r:id="rId15" xr:uid="{81BBB7C0-62DE-463E-9E86-CC2DFC3D20AB}"/>
    <hyperlink ref="L13" r:id="rId16" xr:uid="{5BDBD7A6-47AC-4107-BEC9-43A347040A31}"/>
    <hyperlink ref="L4" r:id="rId17" xr:uid="{6637A490-3C58-4A20-AF64-51ADCEE591B9}"/>
    <hyperlink ref="J14" r:id="rId18" xr:uid="{A967C3FF-65A0-44ED-A3E7-FB5540EA3F16}"/>
    <hyperlink ref="L5" r:id="rId19" xr:uid="{9C4B381A-7CDB-4B31-9521-0A8877522834}"/>
    <hyperlink ref="L14" r:id="rId20" xr:uid="{A905976A-5A3F-4FFB-BD8C-7AFA2B7B1E00}"/>
    <hyperlink ref="J20" r:id="rId21" xr:uid="{F5C3C501-E7B5-4111-A167-6CD66A333773}"/>
    <hyperlink ref="L20" r:id="rId22" xr:uid="{B2189E08-B4C2-475D-BD8E-C756EFA7B31B}"/>
    <hyperlink ref="J21" r:id="rId23" xr:uid="{765C5C9C-17C3-4CBF-A892-03FEDC9DD5AF}"/>
    <hyperlink ref="L21" r:id="rId24" xr:uid="{8938E9E0-49D2-4C2A-A39D-13F28EF6E0E8}"/>
    <hyperlink ref="J17" r:id="rId25" location="technical_draft" display="Vacom KF Tibilations 25" xr:uid="{7DD538C7-8BB4-4474-B9D6-BE7ADD793CF2}"/>
    <hyperlink ref="L17" r:id="rId26" location="technical_draft" display="Vacom KF Tibilations 25" xr:uid="{7E4EEECF-D990-40AF-8890-9B66AA7FC573}"/>
    <hyperlink ref="J18" r:id="rId27" xr:uid="{FF87629C-4E93-4B48-A3CC-C4DE2ABCBCE2}"/>
    <hyperlink ref="L18" r:id="rId28" xr:uid="{EEB8057A-8D7F-4C4A-8B60-6B7CB72DF601}"/>
    <hyperlink ref="J22" r:id="rId29" xr:uid="{1B691716-EA7A-4878-9B91-96160D623246}"/>
    <hyperlink ref="L22" r:id="rId30" xr:uid="{6232E4EA-889F-46F3-BFCA-A078831CF90C}"/>
    <hyperlink ref="J24" r:id="rId31" location="d1%3Du(0c49c7b3-a2d5-4127-b6ac-792d414b1606)%3BForm%3Du(6a18ba8a-2bea-44bd-8dfd-ff60c6953209)" xr:uid="{44E79234-D4A5-4D28-BD0C-80D063B21D19}"/>
    <hyperlink ref="L24" r:id="rId32" location="d1%3Du(0c49c7b3-a2d5-4127-b6ac-792d414b1606)%3BForm%3Du(6a18ba8a-2bea-44bd-8dfd-ff60c6953209)" xr:uid="{C3E0C04C-A03C-4266-8A90-46CA4D1D9B8D}"/>
    <hyperlink ref="J25" r:id="rId33" xr:uid="{36BC4967-F89A-466A-B19D-CBF271C92E3E}"/>
    <hyperlink ref="L25" r:id="rId34" xr:uid="{8B6A0164-8B20-426F-BFA6-4B92C72A0557}"/>
    <hyperlink ref="J26" r:id="rId35" display="Bossard Screws with Internal Drive" xr:uid="{E071E6C6-DA4C-4605-BA5D-DB7E0B6AC8EA}"/>
    <hyperlink ref="L26" r:id="rId36" display="Bossard Screws with Internal Drive" xr:uid="{65A342F1-9002-4558-9B03-6254894B0A5E}"/>
    <hyperlink ref="J27" r:id="rId37" xr:uid="{938247F7-6D3A-4ED4-A6EE-F15F6D159693}"/>
    <hyperlink ref="L27" r:id="rId38" xr:uid="{1A1AA0B0-11F0-4D06-B025-2A64CA87CAFA}"/>
    <hyperlink ref="J28" r:id="rId39" display="MacMaster-Carr Low Profile Screws" xr:uid="{0FBE1D90-4753-491F-B283-FB25BE212331}"/>
    <hyperlink ref="L28" r:id="rId40" display="MacMaster-Carr Low Profile Screws" xr:uid="{93C30531-9DE1-4603-94F0-78D50391724F}"/>
    <hyperlink ref="J30" r:id="rId41" xr:uid="{A2E946AC-0AAF-4B0C-A077-7F13DCD7ADE3}"/>
    <hyperlink ref="L30" r:id="rId42" xr:uid="{6BF437AA-5E93-4DD0-9CC4-F3896A7FC553}"/>
    <hyperlink ref="L29" r:id="rId43" xr:uid="{E3A0EB89-99A9-4D2E-B381-3D6A0A28B5A6}"/>
    <hyperlink ref="J33" r:id="rId44" xr:uid="{B2667132-2DB8-4612-8600-8C573A7741E0}"/>
    <hyperlink ref="L33" r:id="rId45" xr:uid="{847D8CBC-F4E3-4C0A-AA17-F50C9DA741C6}"/>
    <hyperlink ref="L34" r:id="rId46" xr:uid="{0C5CF214-E465-4F27-8EB4-C0FFE746DA03}"/>
    <hyperlink ref="L35" r:id="rId47" xr:uid="{33CBC32F-D2A4-4F26-9D9E-FB6963C8423D}"/>
    <hyperlink ref="J34" r:id="rId48" xr:uid="{A20A1550-1CBE-4E2B-B3ED-6D6E744F5D55}"/>
    <hyperlink ref="J35" r:id="rId49" xr:uid="{DE1F9E7B-622A-4EFC-AC9D-677AA091ECBD}"/>
    <hyperlink ref="J36" r:id="rId50" xr:uid="{924701B1-2B9A-4D78-87A3-F4C877E3762E}"/>
    <hyperlink ref="J37" r:id="rId51" xr:uid="{48C9DFA1-BAF0-483C-B29A-86004CA44B69}"/>
    <hyperlink ref="L36" r:id="rId52" xr:uid="{6F9A01B7-2D60-4442-A927-FE0DC6B24E4E}"/>
    <hyperlink ref="L37" r:id="rId53" xr:uid="{C802EBFD-1E0B-4F0D-82F9-EE42B6ABA4F0}"/>
    <hyperlink ref="J45" r:id="rId54" xr:uid="{3BAFC708-6AD8-46DE-A6F7-2DB6A1FB4FEA}"/>
    <hyperlink ref="L45" r:id="rId55" xr:uid="{F0CAB425-A6E2-4578-8B09-DAF8151A850B}"/>
    <hyperlink ref="J68" r:id="rId56" xr:uid="{F5B5419F-90FB-470A-8F66-7C4130E56C6D}"/>
    <hyperlink ref="L68" r:id="rId57" xr:uid="{B445535B-F0A6-42B6-B134-0EF508308636}"/>
    <hyperlink ref="J47" r:id="rId58" display="MacMaster-Car 18-8 Stainless Socket Screw" xr:uid="{F698B7E0-A3D1-4305-9110-FAE164C9787A}"/>
    <hyperlink ref="L47" r:id="rId59" display="MacMaster-Car 18-8 Stainless Socket Screw" xr:uid="{2AE0C2A8-AB55-4B0C-957F-EC7C5CEA35C8}"/>
    <hyperlink ref="J48" r:id="rId60" xr:uid="{2675F37B-36DC-4E68-A083-D1B731570398}"/>
    <hyperlink ref="L48" r:id="rId61" xr:uid="{E40B4D6D-2EA9-415C-AC89-D639EB099CAB}"/>
    <hyperlink ref="J49" r:id="rId62" xr:uid="{D487E5FC-57CC-47A2-ACA1-6DABD796A99C}"/>
    <hyperlink ref="L49" r:id="rId63" xr:uid="{8D78CAB9-135E-440E-B55C-2E52D6557D87}"/>
    <hyperlink ref="L50" r:id="rId64" xr:uid="{30F40A80-88B2-4F60-A7C3-F74E29068689}"/>
    <hyperlink ref="J51" r:id="rId65" xr:uid="{6F0115FB-D1B2-4B82-9EF3-C3E341E278CA}"/>
    <hyperlink ref="L51" r:id="rId66" xr:uid="{AE4B0981-B068-486A-9EBA-CDFCF45C11A8}"/>
    <hyperlink ref="J53" r:id="rId67" xr:uid="{3BD30655-F92C-409E-8C84-1321056EA32D}"/>
    <hyperlink ref="L53" r:id="rId68" xr:uid="{74A89B6D-BFD9-4FD1-8443-44588D0F3194}"/>
    <hyperlink ref="J54" r:id="rId69" xr:uid="{3DA2D708-C8BD-4F55-B136-CEA58E80169E}"/>
    <hyperlink ref="L54" r:id="rId70" xr:uid="{B49450F6-8A6D-4434-95F8-B30805EA76A1}"/>
    <hyperlink ref="J55" r:id="rId71" display="m3 Slotted round nuts " xr:uid="{3C8686BA-53A2-4F3B-91A8-B028532D00D9}"/>
    <hyperlink ref="L55" r:id="rId72" display="m3 Slotted round nuts " xr:uid="{AACFFB14-279F-4788-AE5F-44580E59E74C}"/>
    <hyperlink ref="J56" r:id="rId73" xr:uid="{11EA4BDD-1630-4031-A003-B3DE6CC9F281}"/>
    <hyperlink ref="L56" r:id="rId74" xr:uid="{8704FE01-D731-4AEB-905E-7354E3D5C7FF}"/>
    <hyperlink ref="L58" r:id="rId75" xr:uid="{23FF6DA2-566D-4B66-86F5-89637FD898DF}"/>
    <hyperlink ref="J58" r:id="rId76" xr:uid="{0024CDCE-7007-4996-93D3-143A7495C6E3}"/>
    <hyperlink ref="L60" r:id="rId77" xr:uid="{1DB34444-0738-469E-8439-60D7564BBE9D}"/>
    <hyperlink ref="J60" r:id="rId78" xr:uid="{048B6D22-6B9D-4C21-BEDD-D8C22EC08C9A}"/>
    <hyperlink ref="L61" r:id="rId79" xr:uid="{A0A790AD-24F9-43C3-8238-E9E101B560A1}"/>
    <hyperlink ref="L62" r:id="rId80" xr:uid="{098A085F-0D49-4D4B-AEE0-58D0F3B8A68E}"/>
    <hyperlink ref="J65" r:id="rId81" xr:uid="{14C1A053-B7AE-4D57-9F47-27306A1B3445}"/>
    <hyperlink ref="L65" r:id="rId82" xr:uid="{EF920337-B826-496B-998F-D63F864B5B93}"/>
    <hyperlink ref="J67" r:id="rId83" display="MacMaster-Carr  Vitron O-Ring dash 153" xr:uid="{45A0A520-1FD4-44A0-814A-B14B1A51F550}"/>
    <hyperlink ref="L67" r:id="rId84" display="MacMaster-Carr  Vitron O-Ring dash 153" xr:uid="{69C11224-71B3-448A-94BD-B8B0C3D8DB3D}"/>
    <hyperlink ref="J42" r:id="rId85" xr:uid="{55403715-5BBC-43B2-B667-44EC642B57D8}"/>
    <hyperlink ref="L42" r:id="rId86" xr:uid="{088FBE40-C1C8-47CD-B576-415C2311E138}"/>
    <hyperlink ref="J66" r:id="rId87" xr:uid="{3542245F-02AA-4258-8BBC-310411F0DBFC}"/>
    <hyperlink ref="L66" r:id="rId88" xr:uid="{0EE604A5-41D9-4971-B4F1-7289B9B0684B}"/>
    <hyperlink ref="J15" r:id="rId89" xr:uid="{6B7B7219-E086-471E-980D-DCAA35EC095F}"/>
    <hyperlink ref="L15" r:id="rId90" xr:uid="{1348BEBC-806B-4C95-8406-A2968DCB9772}"/>
    <hyperlink ref="L43" r:id="rId91" xr:uid="{EF24449F-5DB8-4605-8F77-238B9DB89578}"/>
    <hyperlink ref="J43" r:id="rId92" xr:uid="{27083C7E-99FE-4D34-B997-12AD78348F77}"/>
    <hyperlink ref="J44" r:id="rId93" xr:uid="{2EC1A59F-DB1C-4A38-8BC6-265CCFE8A95D}"/>
    <hyperlink ref="L44" r:id="rId94" xr:uid="{E53F00BB-CF03-46C1-96B4-30C50678BA06}"/>
    <hyperlink ref="J70" r:id="rId95" xr:uid="{F021002F-8B21-4A5F-9DF2-61C20DD63E55}"/>
    <hyperlink ref="L70" r:id="rId96" xr:uid="{F80D5236-4B6C-4E06-B3D9-86FA25BC8E1D}"/>
    <hyperlink ref="J71" r:id="rId97" xr:uid="{D253E65C-9B0B-4BB3-B9B5-774C25BF0407}"/>
    <hyperlink ref="L71" r:id="rId98" xr:uid="{DD0FE733-74F5-44E9-BE3D-44E7A3E9A195}"/>
    <hyperlink ref="L72" r:id="rId99" xr:uid="{B33ADBC8-0CB1-4165-A704-07C0A8465C16}"/>
    <hyperlink ref="J73" r:id="rId100" xr:uid="{5F32FD17-4518-4D4E-A98E-2C9F45B2405D}"/>
    <hyperlink ref="L73" r:id="rId101" xr:uid="{9CD7750A-3A6F-4EA3-A50D-7C287F0A772F}"/>
    <hyperlink ref="J72" r:id="rId102" xr:uid="{BF0E9A36-03C5-47ED-8486-7909CD820ECE}"/>
    <hyperlink ref="J74" r:id="rId103" xr:uid="{A4080F4D-3BD5-4784-B16D-A3A10547D50B}"/>
    <hyperlink ref="L74" r:id="rId104" xr:uid="{D4EF0254-C2BA-4905-8260-5B3F8E92AA54}"/>
    <hyperlink ref="J75" r:id="rId105" xr:uid="{EF654477-630B-4AF3-841B-B6CDBB311596}"/>
    <hyperlink ref="L75" r:id="rId106" xr:uid="{5A48AE4E-23B7-4E22-83BA-380C2E6A1ED8}"/>
    <hyperlink ref="J76" r:id="rId107" xr:uid="{CF049ACC-19F7-450B-B871-FF4EB62FC610}"/>
    <hyperlink ref="L76" r:id="rId108" xr:uid="{F77A7AEE-BC9C-476E-B6B1-266D6739B0C1}"/>
    <hyperlink ref="J77" r:id="rId109" xr:uid="{D73A8F4D-EC6A-4C7A-A72E-6669B9DECDB3}"/>
    <hyperlink ref="L77" r:id="rId110" xr:uid="{88E213BC-15B2-4A75-A5AD-32B8099E800E}"/>
    <hyperlink ref="J79" r:id="rId111" xr:uid="{F82C4B22-6E38-45DE-AD2C-4FD2EAA4B3BA}"/>
    <hyperlink ref="L79" r:id="rId112" xr:uid="{1A5F0F28-FF41-42C3-8443-A1551CB8EB47}"/>
    <hyperlink ref="J80" r:id="rId113" xr:uid="{0E69BFEE-A38D-4B34-AE8D-C658268B8211}"/>
    <hyperlink ref="L80" r:id="rId114" xr:uid="{E737437E-705A-4013-BE4E-63E33E34EFCE}"/>
    <hyperlink ref="J81" r:id="rId115" xr:uid="{ADF7545D-A14B-44CA-9D4F-9A51354B846B}"/>
    <hyperlink ref="J83" r:id="rId116" xr:uid="{D85B1C4C-AF4A-4318-AC25-6B202C57C3EE}"/>
    <hyperlink ref="L83" r:id="rId117" xr:uid="{92197B7F-ABF1-475F-849D-6F5756DD73F9}"/>
    <hyperlink ref="J82" r:id="rId118" xr:uid="{ADC8367B-5069-46BF-81FF-60E16460990B}"/>
    <hyperlink ref="L82" r:id="rId119" xr:uid="{5229E527-D9B4-423C-96AF-5C24A1B9AE30}"/>
    <hyperlink ref="J78" r:id="rId120" xr:uid="{4B4FEBB8-67F5-4D7B-A46A-25961A94B90D}"/>
    <hyperlink ref="L78" r:id="rId121" xr:uid="{A5567709-11E2-4993-969A-FB77585F7610}"/>
    <hyperlink ref="J29" r:id="rId122" xr:uid="{F53A2E85-5515-4F0D-A086-FA8A2AB1EC8A}"/>
    <hyperlink ref="L81" r:id="rId123" xr:uid="{724A2F4B-8B8F-420C-89A1-18C75CCF8844}"/>
    <hyperlink ref="J50" r:id="rId124" xr:uid="{4B75341F-5976-4F26-A074-92B7349BD0DB}"/>
  </hyperlinks>
  <pageMargins left="0.25" right="0.25" top="0.75" bottom="0.75" header="0.3" footer="0.3"/>
  <pageSetup paperSize="9" scale="38" fitToHeight="0" orientation="landscape" r:id="rId1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3640F-364C-4730-8505-C9B9870D6DC3}">
  <dimension ref="A1:F167"/>
  <sheetViews>
    <sheetView topLeftCell="A70" zoomScale="130" zoomScaleNormal="130" workbookViewId="0">
      <selection activeCell="H96" sqref="H96"/>
    </sheetView>
  </sheetViews>
  <sheetFormatPr baseColWidth="10" defaultRowHeight="15" x14ac:dyDescent="0.25"/>
  <cols>
    <col min="1" max="1" width="15.85546875" bestFit="1" customWidth="1"/>
    <col min="2" max="2" width="61.42578125" bestFit="1" customWidth="1"/>
    <col min="3" max="3" width="5.140625" bestFit="1" customWidth="1"/>
    <col min="4" max="4" width="11.28515625" bestFit="1" customWidth="1"/>
    <col min="5" max="5" width="5.140625" bestFit="1" customWidth="1"/>
  </cols>
  <sheetData>
    <row r="1" spans="1:4" x14ac:dyDescent="0.25">
      <c r="A1" s="76" t="s">
        <v>191</v>
      </c>
      <c r="B1" s="77"/>
      <c r="C1" s="77"/>
      <c r="D1" s="77"/>
    </row>
    <row r="2" spans="1:4" x14ac:dyDescent="0.25">
      <c r="A2" s="1" t="s">
        <v>189</v>
      </c>
      <c r="B2" s="1" t="s">
        <v>176</v>
      </c>
      <c r="C2" s="1" t="s">
        <v>177</v>
      </c>
      <c r="D2" s="1" t="s">
        <v>5</v>
      </c>
    </row>
    <row r="3" spans="1:4" x14ac:dyDescent="0.25">
      <c r="A3" s="78" t="s">
        <v>330</v>
      </c>
      <c r="B3" s="66" t="s">
        <v>192</v>
      </c>
      <c r="C3" s="66"/>
      <c r="D3" s="66"/>
    </row>
    <row r="4" spans="1:4" x14ac:dyDescent="0.25">
      <c r="A4" s="78"/>
      <c r="B4" t="s">
        <v>105</v>
      </c>
      <c r="C4" s="1">
        <v>1</v>
      </c>
      <c r="D4" s="17">
        <v>22.95</v>
      </c>
    </row>
    <row r="5" spans="1:4" x14ac:dyDescent="0.25">
      <c r="A5" s="78"/>
      <c r="B5" t="s">
        <v>114</v>
      </c>
      <c r="C5" s="1">
        <v>1</v>
      </c>
      <c r="D5" s="17">
        <v>3.04E-2</v>
      </c>
    </row>
    <row r="6" spans="1:4" ht="14.25" customHeight="1" x14ac:dyDescent="0.25">
      <c r="A6" s="78"/>
      <c r="B6" t="s">
        <v>115</v>
      </c>
      <c r="C6" s="1">
        <v>1</v>
      </c>
      <c r="D6" s="17">
        <v>2.8799999999999999E-2</v>
      </c>
    </row>
    <row r="7" spans="1:4" x14ac:dyDescent="0.25">
      <c r="A7" s="78"/>
      <c r="B7" t="s">
        <v>186</v>
      </c>
      <c r="C7" s="1">
        <v>2</v>
      </c>
      <c r="D7" s="17">
        <v>0.16239999999999999</v>
      </c>
    </row>
    <row r="8" spans="1:4" x14ac:dyDescent="0.25">
      <c r="A8" s="78"/>
      <c r="B8" t="s">
        <v>116</v>
      </c>
      <c r="C8" s="1">
        <v>8</v>
      </c>
      <c r="D8" s="17">
        <v>2.3999999999999998E-3</v>
      </c>
    </row>
    <row r="9" spans="1:4" x14ac:dyDescent="0.25">
      <c r="A9" s="78"/>
      <c r="B9" t="s">
        <v>271</v>
      </c>
      <c r="C9" s="1">
        <v>1</v>
      </c>
      <c r="D9" s="17">
        <v>0.13463</v>
      </c>
    </row>
    <row r="10" spans="1:4" x14ac:dyDescent="0.25">
      <c r="A10" s="78"/>
      <c r="B10" t="s">
        <v>270</v>
      </c>
      <c r="C10" s="1">
        <v>2</v>
      </c>
      <c r="D10" s="17">
        <v>3.9280000000000002E-2</v>
      </c>
    </row>
    <row r="11" spans="1:4" x14ac:dyDescent="0.25">
      <c r="A11" s="78"/>
      <c r="B11" t="s">
        <v>268</v>
      </c>
      <c r="C11" s="1">
        <v>1</v>
      </c>
      <c r="D11" s="17">
        <v>0.13611000000000001</v>
      </c>
    </row>
    <row r="12" spans="1:4" x14ac:dyDescent="0.25">
      <c r="A12" s="78"/>
      <c r="B12" t="s">
        <v>269</v>
      </c>
      <c r="C12" s="1">
        <v>2</v>
      </c>
      <c r="D12" s="17">
        <v>3.644E-2</v>
      </c>
    </row>
    <row r="13" spans="1:4" x14ac:dyDescent="0.25">
      <c r="A13" s="78"/>
      <c r="B13" t="s">
        <v>73</v>
      </c>
      <c r="C13" s="1">
        <v>4</v>
      </c>
      <c r="D13" s="17">
        <v>0.06</v>
      </c>
    </row>
    <row r="14" spans="1:4" x14ac:dyDescent="0.25">
      <c r="A14" s="78"/>
      <c r="B14" t="s">
        <v>72</v>
      </c>
      <c r="C14" s="1">
        <v>2</v>
      </c>
      <c r="D14" s="17">
        <v>0.08</v>
      </c>
    </row>
    <row r="15" spans="1:4" x14ac:dyDescent="0.25">
      <c r="A15" s="78"/>
      <c r="B15" t="s">
        <v>74</v>
      </c>
      <c r="C15" s="1">
        <v>8</v>
      </c>
      <c r="D15" s="17">
        <v>2.2000000000000001E-3</v>
      </c>
    </row>
    <row r="16" spans="1:4" x14ac:dyDescent="0.25">
      <c r="A16" s="78"/>
      <c r="B16" t="s">
        <v>76</v>
      </c>
      <c r="C16" s="1">
        <v>4</v>
      </c>
      <c r="D16" s="17">
        <v>0.10827000000000001</v>
      </c>
    </row>
    <row r="17" spans="1:4" x14ac:dyDescent="0.25">
      <c r="A17" s="78"/>
      <c r="B17" t="s">
        <v>341</v>
      </c>
      <c r="C17" s="1">
        <v>8</v>
      </c>
      <c r="D17" s="17">
        <v>5.5999999999999999E-3</v>
      </c>
    </row>
    <row r="18" spans="1:4" x14ac:dyDescent="0.25">
      <c r="A18" s="78"/>
      <c r="B18" t="s">
        <v>87</v>
      </c>
      <c r="C18" s="1">
        <v>2</v>
      </c>
      <c r="D18" s="17">
        <v>0.11068</v>
      </c>
    </row>
    <row r="19" spans="1:4" x14ac:dyDescent="0.25">
      <c r="A19" s="78"/>
      <c r="B19" t="s">
        <v>82</v>
      </c>
      <c r="C19" s="1">
        <v>4</v>
      </c>
      <c r="D19" s="17">
        <v>4.3E-3</v>
      </c>
    </row>
    <row r="20" spans="1:4" x14ac:dyDescent="0.25">
      <c r="A20" s="79" t="s">
        <v>179</v>
      </c>
      <c r="B20" s="79"/>
      <c r="C20" s="1">
        <f>SUM(C4:C19)</f>
        <v>51</v>
      </c>
      <c r="D20" s="17">
        <f>C4*D4+C5*D5+C6*D6+C7*D7+C8*D8+C9*D9+C12*D12+C13*D13+C14*D14+C15*D15+C16*D16+C17*D17+C18*D18+C11*D11+C10*D10+C19*D19</f>
        <v>24.909420000000001</v>
      </c>
    </row>
    <row r="21" spans="1:4" x14ac:dyDescent="0.25">
      <c r="A21" s="78" t="s">
        <v>190</v>
      </c>
      <c r="B21" s="66" t="s">
        <v>181</v>
      </c>
      <c r="C21" s="66"/>
      <c r="D21" s="66"/>
    </row>
    <row r="22" spans="1:4" x14ac:dyDescent="0.25">
      <c r="A22" s="78"/>
      <c r="B22" t="s">
        <v>181</v>
      </c>
      <c r="C22" s="1">
        <v>1</v>
      </c>
      <c r="D22" s="17">
        <v>7.76</v>
      </c>
    </row>
    <row r="23" spans="1:4" x14ac:dyDescent="0.25">
      <c r="A23" s="78"/>
      <c r="B23" t="s">
        <v>343</v>
      </c>
      <c r="C23" s="1">
        <v>12</v>
      </c>
      <c r="D23" s="17">
        <v>5.0000000000000001E-3</v>
      </c>
    </row>
    <row r="24" spans="1:4" x14ac:dyDescent="0.25">
      <c r="A24" s="78"/>
      <c r="B24" t="s">
        <v>164</v>
      </c>
      <c r="C24" s="1">
        <v>1</v>
      </c>
      <c r="D24" s="17">
        <v>1.23E-2</v>
      </c>
    </row>
    <row r="25" spans="1:4" x14ac:dyDescent="0.25">
      <c r="A25" s="78"/>
      <c r="B25" t="s">
        <v>182</v>
      </c>
      <c r="C25" s="1">
        <v>1</v>
      </c>
      <c r="D25" s="17">
        <v>0.84226000000000001</v>
      </c>
    </row>
    <row r="26" spans="1:4" x14ac:dyDescent="0.25">
      <c r="A26" s="78"/>
      <c r="B26" t="s">
        <v>193</v>
      </c>
      <c r="C26" s="1">
        <v>4</v>
      </c>
      <c r="D26" s="17">
        <v>2.2000000000000001E-3</v>
      </c>
    </row>
    <row r="27" spans="1:4" x14ac:dyDescent="0.25">
      <c r="A27" s="78"/>
      <c r="B27" t="s">
        <v>194</v>
      </c>
      <c r="C27" s="1">
        <v>2</v>
      </c>
      <c r="D27" s="17">
        <v>0.04</v>
      </c>
    </row>
    <row r="28" spans="1:4" x14ac:dyDescent="0.25">
      <c r="A28" s="79" t="s">
        <v>179</v>
      </c>
      <c r="B28" s="79"/>
      <c r="C28" s="1">
        <f>SUM(C22:C27)</f>
        <v>21</v>
      </c>
      <c r="D28" s="17">
        <f>C23*D23+C24*D24+C25*D25+C26*D26+C27*D27+C22*D22</f>
        <v>8.7633600000000005</v>
      </c>
    </row>
    <row r="29" spans="1:4" x14ac:dyDescent="0.25">
      <c r="A29" s="78" t="s">
        <v>331</v>
      </c>
      <c r="B29" s="66" t="s">
        <v>195</v>
      </c>
      <c r="C29" s="66"/>
      <c r="D29" s="66"/>
    </row>
    <row r="30" spans="1:4" x14ac:dyDescent="0.25">
      <c r="A30" s="78"/>
      <c r="B30" t="s">
        <v>338</v>
      </c>
      <c r="C30" s="1">
        <v>8</v>
      </c>
      <c r="D30" s="17">
        <v>1.7999999999999999E-2</v>
      </c>
    </row>
    <row r="31" spans="1:4" x14ac:dyDescent="0.25">
      <c r="A31" s="78"/>
      <c r="B31" t="s">
        <v>18</v>
      </c>
      <c r="C31" s="1">
        <v>8</v>
      </c>
      <c r="D31" s="17">
        <v>1.8600000000000001E-3</v>
      </c>
    </row>
    <row r="32" spans="1:4" x14ac:dyDescent="0.25">
      <c r="A32" s="78"/>
      <c r="B32" t="s">
        <v>196</v>
      </c>
      <c r="C32" s="1">
        <v>1</v>
      </c>
      <c r="D32" s="17">
        <v>0.7</v>
      </c>
    </row>
    <row r="33" spans="1:4" x14ac:dyDescent="0.25">
      <c r="A33" s="78"/>
      <c r="B33" t="s">
        <v>22</v>
      </c>
      <c r="C33" s="1">
        <v>1</v>
      </c>
      <c r="D33" s="17">
        <v>3.9</v>
      </c>
    </row>
    <row r="34" spans="1:4" x14ac:dyDescent="0.25">
      <c r="A34" s="78"/>
      <c r="B34" t="s">
        <v>92</v>
      </c>
      <c r="C34" s="1">
        <v>1</v>
      </c>
      <c r="D34" s="17">
        <v>6.8199999999999997E-2</v>
      </c>
    </row>
    <row r="35" spans="1:4" x14ac:dyDescent="0.25">
      <c r="A35" s="78"/>
      <c r="B35" t="s">
        <v>197</v>
      </c>
      <c r="C35" s="1">
        <v>1</v>
      </c>
      <c r="D35" s="17">
        <v>0.41363</v>
      </c>
    </row>
    <row r="36" spans="1:4" x14ac:dyDescent="0.25">
      <c r="A36" s="78"/>
      <c r="B36" t="s">
        <v>180</v>
      </c>
      <c r="C36" s="1">
        <v>1</v>
      </c>
      <c r="D36" s="17">
        <v>1.77</v>
      </c>
    </row>
    <row r="37" spans="1:4" x14ac:dyDescent="0.25">
      <c r="A37" s="78"/>
      <c r="B37" t="s">
        <v>340</v>
      </c>
      <c r="C37" s="1">
        <v>14</v>
      </c>
      <c r="D37" s="17">
        <v>9.4000000000000004E-3</v>
      </c>
    </row>
    <row r="38" spans="1:4" x14ac:dyDescent="0.25">
      <c r="A38" s="78"/>
      <c r="B38" t="s">
        <v>52</v>
      </c>
      <c r="C38" s="1">
        <v>14</v>
      </c>
      <c r="D38" s="17">
        <v>1E-3</v>
      </c>
    </row>
    <row r="39" spans="1:4" x14ac:dyDescent="0.25">
      <c r="A39" s="78"/>
      <c r="B39" t="s">
        <v>273</v>
      </c>
      <c r="C39" s="1">
        <v>1</v>
      </c>
      <c r="D39" s="17">
        <v>1.2200000000000001E-2</v>
      </c>
    </row>
    <row r="40" spans="1:4" x14ac:dyDescent="0.25">
      <c r="A40" s="78"/>
      <c r="B40" s="2" t="str">
        <f>B3</f>
        <v>Cryostat Boody Assembly</v>
      </c>
      <c r="C40" s="1">
        <v>1</v>
      </c>
      <c r="D40" s="17">
        <f>D4</f>
        <v>22.95</v>
      </c>
    </row>
    <row r="41" spans="1:4" x14ac:dyDescent="0.25">
      <c r="A41" s="79" t="s">
        <v>179</v>
      </c>
      <c r="B41" s="79"/>
      <c r="C41" s="1">
        <f>SUM(C30:C40)</f>
        <v>51</v>
      </c>
      <c r="D41" s="17">
        <f>C30*D30+C33*D33+C34*D34+C35*D35+C36*D36+C37*D37+C38*D38+C39*D39+C32*D32+C31*D31+C40*D40</f>
        <v>30.118510000000001</v>
      </c>
    </row>
    <row r="42" spans="1:4" x14ac:dyDescent="0.25">
      <c r="A42" s="78" t="s">
        <v>332</v>
      </c>
      <c r="B42" s="66" t="s">
        <v>274</v>
      </c>
      <c r="C42" s="66"/>
      <c r="D42" s="66"/>
    </row>
    <row r="43" spans="1:4" x14ac:dyDescent="0.25">
      <c r="A43" s="78"/>
      <c r="B43" s="2" t="str">
        <f>B29</f>
        <v>Cryo-Head Assembly</v>
      </c>
      <c r="C43" s="1">
        <v>1</v>
      </c>
      <c r="D43" s="17">
        <f>D41</f>
        <v>30.118510000000001</v>
      </c>
    </row>
    <row r="44" spans="1:4" x14ac:dyDescent="0.25">
      <c r="A44" s="78"/>
      <c r="B44" t="s">
        <v>112</v>
      </c>
      <c r="C44" s="1">
        <v>1</v>
      </c>
      <c r="D44" s="17">
        <v>0.10875</v>
      </c>
    </row>
    <row r="45" spans="1:4" ht="15" customHeight="1" x14ac:dyDescent="0.25">
      <c r="A45" s="78"/>
      <c r="B45" t="s">
        <v>113</v>
      </c>
      <c r="C45" s="1">
        <v>1</v>
      </c>
      <c r="D45" s="17">
        <v>0.34455000000000002</v>
      </c>
    </row>
    <row r="46" spans="1:4" x14ac:dyDescent="0.25">
      <c r="A46" s="78"/>
      <c r="B46" t="s">
        <v>275</v>
      </c>
      <c r="C46" s="1">
        <v>1</v>
      </c>
      <c r="D46" s="17">
        <v>3.09</v>
      </c>
    </row>
    <row r="47" spans="1:4" x14ac:dyDescent="0.25">
      <c r="A47" s="78"/>
      <c r="B47" t="s">
        <v>340</v>
      </c>
      <c r="C47" s="1">
        <v>16</v>
      </c>
      <c r="D47" s="17">
        <v>9.4000000000000004E-3</v>
      </c>
    </row>
    <row r="48" spans="1:4" x14ac:dyDescent="0.25">
      <c r="A48" s="78"/>
      <c r="B48" t="s">
        <v>32</v>
      </c>
      <c r="C48" s="1">
        <v>16</v>
      </c>
      <c r="D48" s="17">
        <v>1E-3</v>
      </c>
    </row>
    <row r="49" spans="1:4" x14ac:dyDescent="0.25">
      <c r="A49" s="78"/>
      <c r="B49" t="s">
        <v>276</v>
      </c>
      <c r="C49" s="1">
        <v>1</v>
      </c>
      <c r="D49" s="17">
        <v>1.7299999999999999E-2</v>
      </c>
    </row>
    <row r="50" spans="1:4" x14ac:dyDescent="0.25">
      <c r="A50" s="79" t="s">
        <v>179</v>
      </c>
      <c r="B50" s="79"/>
      <c r="C50" s="1">
        <f>SUM(C43:C49)</f>
        <v>37</v>
      </c>
      <c r="D50" s="17">
        <f>C45*D45+C46*D46+C47*D47+C48*D48+C49*D49+C44*D44+C43*D43</f>
        <v>33.845509999999997</v>
      </c>
    </row>
    <row r="51" spans="1:4" x14ac:dyDescent="0.25">
      <c r="A51" s="78" t="s">
        <v>200</v>
      </c>
      <c r="B51" s="66" t="s">
        <v>107</v>
      </c>
      <c r="C51" s="66"/>
      <c r="D51" s="66"/>
    </row>
    <row r="52" spans="1:4" x14ac:dyDescent="0.25">
      <c r="A52" s="78"/>
      <c r="B52" s="2" t="str">
        <f>B42</f>
        <v>Vacuum Interface Assembly</v>
      </c>
      <c r="C52" s="1">
        <v>1</v>
      </c>
      <c r="D52" s="17">
        <f>D50</f>
        <v>33.845509999999997</v>
      </c>
    </row>
    <row r="53" spans="1:4" x14ac:dyDescent="0.25">
      <c r="A53" s="78"/>
      <c r="B53" t="s">
        <v>153</v>
      </c>
      <c r="C53" s="1">
        <v>6</v>
      </c>
      <c r="D53" s="17">
        <v>0.02</v>
      </c>
    </row>
    <row r="54" spans="1:4" x14ac:dyDescent="0.25">
      <c r="A54" s="78"/>
      <c r="B54" t="s">
        <v>202</v>
      </c>
      <c r="C54" s="1">
        <v>4</v>
      </c>
      <c r="D54" s="17">
        <v>0.05</v>
      </c>
    </row>
    <row r="55" spans="1:4" x14ac:dyDescent="0.25">
      <c r="A55" s="78"/>
      <c r="B55" t="s">
        <v>277</v>
      </c>
      <c r="C55" s="1">
        <v>1</v>
      </c>
      <c r="D55" s="17">
        <v>0.05</v>
      </c>
    </row>
    <row r="56" spans="1:4" x14ac:dyDescent="0.25">
      <c r="A56" s="78"/>
      <c r="B56" t="s">
        <v>184</v>
      </c>
      <c r="C56" s="1">
        <v>1</v>
      </c>
      <c r="D56" s="17">
        <v>0.23200000000000001</v>
      </c>
    </row>
    <row r="57" spans="1:4" x14ac:dyDescent="0.25">
      <c r="A57" s="78"/>
      <c r="B57" t="s">
        <v>185</v>
      </c>
      <c r="C57" s="1">
        <v>1</v>
      </c>
      <c r="D57" s="17">
        <v>0.40500000000000003</v>
      </c>
    </row>
    <row r="58" spans="1:4" x14ac:dyDescent="0.25">
      <c r="A58" s="78"/>
      <c r="B58" t="s">
        <v>159</v>
      </c>
      <c r="C58" s="1">
        <v>6</v>
      </c>
      <c r="D58" s="17">
        <v>3.2000000000000002E-3</v>
      </c>
    </row>
    <row r="59" spans="1:4" x14ac:dyDescent="0.25">
      <c r="A59" s="78"/>
      <c r="B59" t="s">
        <v>164</v>
      </c>
      <c r="C59" s="1">
        <v>1</v>
      </c>
      <c r="D59" s="17">
        <v>1.23E-2</v>
      </c>
    </row>
    <row r="60" spans="1:4" x14ac:dyDescent="0.25">
      <c r="A60" s="78"/>
      <c r="B60" t="s">
        <v>278</v>
      </c>
      <c r="C60" s="1">
        <v>2</v>
      </c>
      <c r="D60" s="17">
        <v>2.8E-3</v>
      </c>
    </row>
    <row r="61" spans="1:4" x14ac:dyDescent="0.25">
      <c r="A61" s="78"/>
      <c r="B61" t="s">
        <v>343</v>
      </c>
      <c r="C61" s="1">
        <v>12</v>
      </c>
      <c r="D61" s="17">
        <v>5.0000000000000001E-3</v>
      </c>
    </row>
    <row r="62" spans="1:4" x14ac:dyDescent="0.25">
      <c r="A62" s="79" t="s">
        <v>179</v>
      </c>
      <c r="B62" s="79"/>
      <c r="C62" s="1">
        <f>SUM(C52:C61)</f>
        <v>35</v>
      </c>
      <c r="D62" s="17">
        <f>C54*D54+C55*D55+C56*D56+C57*D57+C58*D58+C59*D59+C60*D60+C53*D53+C52*D52+C61*D61</f>
        <v>34.94961</v>
      </c>
    </row>
    <row r="63" spans="1:4" ht="15" customHeight="1" x14ac:dyDescent="0.25">
      <c r="A63" s="78" t="s">
        <v>199</v>
      </c>
      <c r="B63" s="66" t="s">
        <v>201</v>
      </c>
      <c r="C63" s="66"/>
      <c r="D63" s="66"/>
    </row>
    <row r="64" spans="1:4" x14ac:dyDescent="0.25">
      <c r="A64" s="78"/>
      <c r="B64" s="2" t="str">
        <f>B51</f>
        <v>Electronics Assembly</v>
      </c>
      <c r="C64" s="1">
        <v>1</v>
      </c>
      <c r="D64" s="17">
        <f>D62</f>
        <v>34.94961</v>
      </c>
    </row>
    <row r="65" spans="1:4" x14ac:dyDescent="0.25">
      <c r="A65" s="78"/>
      <c r="B65" s="2" t="str">
        <f>B21</f>
        <v>Cryostat Door</v>
      </c>
      <c r="C65" s="1">
        <v>1</v>
      </c>
      <c r="D65" s="17">
        <f>D28</f>
        <v>8.7633600000000005</v>
      </c>
    </row>
    <row r="66" spans="1:4" x14ac:dyDescent="0.25">
      <c r="A66" s="78"/>
      <c r="B66" t="s">
        <v>343</v>
      </c>
      <c r="C66" s="1">
        <v>12</v>
      </c>
      <c r="D66" s="17">
        <v>5.0000000000000001E-3</v>
      </c>
    </row>
    <row r="67" spans="1:4" x14ac:dyDescent="0.25">
      <c r="A67" s="78"/>
      <c r="B67" t="s">
        <v>82</v>
      </c>
      <c r="C67" s="1">
        <v>4</v>
      </c>
      <c r="D67" s="17">
        <v>4.3E-3</v>
      </c>
    </row>
    <row r="68" spans="1:4" x14ac:dyDescent="0.25">
      <c r="A68" s="78"/>
      <c r="B68" t="s">
        <v>182</v>
      </c>
      <c r="C68" s="1">
        <v>1</v>
      </c>
      <c r="D68" s="17">
        <v>0.84226000000000001</v>
      </c>
    </row>
    <row r="69" spans="1:4" x14ac:dyDescent="0.25">
      <c r="A69" s="78"/>
      <c r="B69" t="s">
        <v>164</v>
      </c>
      <c r="C69" s="1">
        <v>1</v>
      </c>
      <c r="D69" s="17">
        <v>1.23E-2</v>
      </c>
    </row>
    <row r="70" spans="1:4" x14ac:dyDescent="0.25">
      <c r="A70" s="79" t="s">
        <v>179</v>
      </c>
      <c r="B70" s="79"/>
      <c r="C70" s="1">
        <f>SUM(C64:C69)</f>
        <v>20</v>
      </c>
      <c r="D70" s="17">
        <f>C64*D64+C65*D65+C66*D66+C67*D67+C68*D68+C69*D69</f>
        <v>44.64473000000001</v>
      </c>
    </row>
    <row r="71" spans="1:4" ht="15" customHeight="1" x14ac:dyDescent="0.25">
      <c r="A71" s="78" t="s">
        <v>198</v>
      </c>
      <c r="B71" s="66" t="s">
        <v>204</v>
      </c>
      <c r="C71" s="66"/>
      <c r="D71" s="66"/>
    </row>
    <row r="72" spans="1:4" x14ac:dyDescent="0.25">
      <c r="A72" s="78"/>
      <c r="B72" t="s">
        <v>264</v>
      </c>
      <c r="C72" s="1">
        <v>1</v>
      </c>
      <c r="D72" s="17">
        <v>0.11589000000000001</v>
      </c>
    </row>
    <row r="73" spans="1:4" x14ac:dyDescent="0.25">
      <c r="A73" s="78"/>
      <c r="B73" t="s">
        <v>263</v>
      </c>
      <c r="C73" s="1">
        <v>2</v>
      </c>
      <c r="D73" s="17">
        <v>0.18693000000000001</v>
      </c>
    </row>
    <row r="74" spans="1:4" x14ac:dyDescent="0.25">
      <c r="A74" s="78"/>
      <c r="B74" t="s">
        <v>279</v>
      </c>
      <c r="C74" s="1">
        <v>2</v>
      </c>
      <c r="D74" s="17">
        <v>4.7559999999999998E-2</v>
      </c>
    </row>
    <row r="75" spans="1:4" x14ac:dyDescent="0.25">
      <c r="A75" s="78"/>
      <c r="B75" t="s">
        <v>245</v>
      </c>
      <c r="C75" s="1">
        <v>6</v>
      </c>
      <c r="D75" s="17">
        <v>1.065E-2</v>
      </c>
    </row>
    <row r="76" spans="1:4" x14ac:dyDescent="0.25">
      <c r="A76" s="78"/>
      <c r="B76" t="s">
        <v>221</v>
      </c>
      <c r="C76" s="1">
        <v>6</v>
      </c>
      <c r="D76" s="17">
        <v>6.2429999999999999E-2</v>
      </c>
    </row>
    <row r="77" spans="1:4" x14ac:dyDescent="0.25">
      <c r="A77" s="78"/>
      <c r="B77" t="s">
        <v>233</v>
      </c>
      <c r="C77" s="1">
        <v>1</v>
      </c>
      <c r="D77" s="17">
        <v>0.27</v>
      </c>
    </row>
    <row r="78" spans="1:4" x14ac:dyDescent="0.25">
      <c r="A78" s="78"/>
      <c r="B78" t="s">
        <v>235</v>
      </c>
      <c r="C78" s="1">
        <v>1</v>
      </c>
      <c r="D78" s="17">
        <v>0.11</v>
      </c>
    </row>
    <row r="79" spans="1:4" x14ac:dyDescent="0.25">
      <c r="A79" s="78"/>
      <c r="B79" t="s">
        <v>229</v>
      </c>
      <c r="C79" s="1">
        <v>1</v>
      </c>
      <c r="D79" s="17">
        <v>0.7</v>
      </c>
    </row>
    <row r="80" spans="1:4" x14ac:dyDescent="0.25">
      <c r="A80" s="79" t="s">
        <v>179</v>
      </c>
      <c r="B80" s="79"/>
      <c r="C80" s="1">
        <f>SUM(C72:C79)</f>
        <v>20</v>
      </c>
      <c r="D80" s="17">
        <f>C72*D72+C73*D73+C74*D74+C75*D75+C76*D76+C77*D77+C78*D78+C79*D79</f>
        <v>2.1033499999999998</v>
      </c>
    </row>
    <row r="81" spans="1:4" x14ac:dyDescent="0.25">
      <c r="A81" s="78" t="s">
        <v>333</v>
      </c>
      <c r="B81" s="66" t="s">
        <v>248</v>
      </c>
      <c r="C81" s="66"/>
      <c r="D81" s="66"/>
    </row>
    <row r="82" spans="1:4" x14ac:dyDescent="0.25">
      <c r="A82" s="78"/>
      <c r="B82" t="s">
        <v>265</v>
      </c>
      <c r="C82" s="1">
        <v>1</v>
      </c>
      <c r="D82" s="17">
        <v>0.36414000000000002</v>
      </c>
    </row>
    <row r="83" spans="1:4" x14ac:dyDescent="0.25">
      <c r="A83" s="78"/>
      <c r="B83" t="s">
        <v>244</v>
      </c>
      <c r="C83" s="1">
        <v>3</v>
      </c>
      <c r="D83" s="17">
        <v>2.681E-2</v>
      </c>
    </row>
    <row r="84" spans="1:4" ht="15" customHeight="1" x14ac:dyDescent="0.25">
      <c r="A84" s="78"/>
      <c r="B84" t="s">
        <v>220</v>
      </c>
      <c r="C84" s="1">
        <v>3</v>
      </c>
      <c r="D84" s="17">
        <v>0.157</v>
      </c>
    </row>
    <row r="85" spans="1:4" ht="15" customHeight="1" x14ac:dyDescent="0.25">
      <c r="A85" s="78"/>
      <c r="B85" s="29" t="s">
        <v>262</v>
      </c>
      <c r="C85" s="1">
        <v>1</v>
      </c>
      <c r="D85" s="17">
        <v>6.2170000000000003E-2</v>
      </c>
    </row>
    <row r="86" spans="1:4" x14ac:dyDescent="0.25">
      <c r="A86" s="78"/>
      <c r="B86" t="s">
        <v>261</v>
      </c>
      <c r="C86" s="1">
        <v>1</v>
      </c>
      <c r="D86" s="17">
        <v>1.8</v>
      </c>
    </row>
    <row r="87" spans="1:4" x14ac:dyDescent="0.25">
      <c r="A87" s="79" t="s">
        <v>179</v>
      </c>
      <c r="B87" s="79"/>
      <c r="C87" s="1">
        <f>SUM(C82:C86)</f>
        <v>9</v>
      </c>
      <c r="D87" s="17">
        <f>C84*D84+C86*D86+C82*D82+C83*D83+C85*D85</f>
        <v>2.7777399999999997</v>
      </c>
    </row>
    <row r="88" spans="1:4" x14ac:dyDescent="0.25">
      <c r="A88" s="78" t="s">
        <v>334</v>
      </c>
      <c r="B88" s="66" t="s">
        <v>266</v>
      </c>
      <c r="C88" s="66"/>
      <c r="D88" s="66"/>
    </row>
    <row r="89" spans="1:4" x14ac:dyDescent="0.25">
      <c r="A89" s="78"/>
      <c r="B89" t="str">
        <f>B63</f>
        <v>Cryo-Vessel Assembly</v>
      </c>
      <c r="C89" s="1">
        <v>1</v>
      </c>
      <c r="D89" s="17">
        <f>D70</f>
        <v>44.64473000000001</v>
      </c>
    </row>
    <row r="90" spans="1:4" x14ac:dyDescent="0.25">
      <c r="A90" s="78"/>
      <c r="B90" t="str">
        <f>B71</f>
        <v>Vacuum Fittings Assembly</v>
      </c>
      <c r="C90" s="1">
        <v>1</v>
      </c>
      <c r="D90" s="17">
        <f>D80</f>
        <v>2.1033499999999998</v>
      </c>
    </row>
    <row r="91" spans="1:4" x14ac:dyDescent="0.25">
      <c r="A91" s="78"/>
      <c r="B91" t="str">
        <f>B81</f>
        <v>Vacuum Intake Assembly</v>
      </c>
      <c r="C91" s="1">
        <v>1</v>
      </c>
      <c r="D91" s="17">
        <f>D87</f>
        <v>2.7777399999999997</v>
      </c>
    </row>
    <row r="92" spans="1:4" x14ac:dyDescent="0.25">
      <c r="A92" s="79" t="s">
        <v>179</v>
      </c>
      <c r="B92" s="79"/>
      <c r="C92" s="1">
        <f>SUM(C89:C91)</f>
        <v>3</v>
      </c>
      <c r="D92" s="17">
        <f>C91*D91+C89*D89+C90*D90</f>
        <v>49.52582000000001</v>
      </c>
    </row>
    <row r="93" spans="1:4" ht="15" customHeight="1" x14ac:dyDescent="0.25">
      <c r="A93" s="78" t="s">
        <v>335</v>
      </c>
      <c r="B93" s="66" t="s">
        <v>178</v>
      </c>
      <c r="C93" s="66"/>
      <c r="D93" s="66"/>
    </row>
    <row r="94" spans="1:4" ht="15" customHeight="1" x14ac:dyDescent="0.25">
      <c r="A94" s="78"/>
      <c r="B94" s="26" t="s">
        <v>347</v>
      </c>
      <c r="C94" s="19">
        <v>2</v>
      </c>
      <c r="D94" s="17">
        <v>3.5000000000000003E-2</v>
      </c>
    </row>
    <row r="95" spans="1:4" x14ac:dyDescent="0.25">
      <c r="A95" s="78"/>
      <c r="B95" s="2" t="s">
        <v>136</v>
      </c>
      <c r="C95" s="1">
        <v>2</v>
      </c>
      <c r="D95" s="17">
        <v>1.1999999999999999E-3</v>
      </c>
    </row>
    <row r="96" spans="1:4" x14ac:dyDescent="0.25">
      <c r="A96" s="78"/>
      <c r="B96" t="s">
        <v>272</v>
      </c>
      <c r="C96" s="1">
        <v>1</v>
      </c>
      <c r="D96" s="1">
        <v>0.25600000000000001</v>
      </c>
    </row>
    <row r="97" spans="1:4" x14ac:dyDescent="0.25">
      <c r="A97" s="78"/>
      <c r="B97" s="2" t="s">
        <v>344</v>
      </c>
      <c r="C97" s="1">
        <v>1</v>
      </c>
      <c r="D97" s="17">
        <v>1E-3</v>
      </c>
    </row>
    <row r="98" spans="1:4" x14ac:dyDescent="0.25">
      <c r="A98" s="78"/>
      <c r="B98" s="2" t="s">
        <v>139</v>
      </c>
      <c r="C98" s="1">
        <v>1</v>
      </c>
      <c r="D98" s="17">
        <v>1E-3</v>
      </c>
    </row>
    <row r="99" spans="1:4" x14ac:dyDescent="0.25">
      <c r="A99" s="78"/>
      <c r="B99" t="s">
        <v>267</v>
      </c>
      <c r="C99" s="1">
        <v>1</v>
      </c>
      <c r="D99" s="17">
        <v>6.45E-3</v>
      </c>
    </row>
    <row r="100" spans="1:4" x14ac:dyDescent="0.25">
      <c r="A100" s="78"/>
      <c r="B100" t="s">
        <v>150</v>
      </c>
      <c r="C100" s="1">
        <v>1</v>
      </c>
      <c r="D100" s="17">
        <v>5.1999999999999998E-3</v>
      </c>
    </row>
    <row r="101" spans="1:4" x14ac:dyDescent="0.25">
      <c r="A101" s="79" t="s">
        <v>179</v>
      </c>
      <c r="B101" s="79"/>
      <c r="C101" s="1">
        <f>SUM(C94:C100)</f>
        <v>9</v>
      </c>
      <c r="D101" s="17">
        <f>C94*D94+C95*D95+C96*D96+C97*D97+C98*D98+C99*D99+C100*D100</f>
        <v>0.34205000000000002</v>
      </c>
    </row>
    <row r="102" spans="1:4" x14ac:dyDescent="0.25">
      <c r="A102" s="1"/>
      <c r="B102" s="17"/>
    </row>
    <row r="103" spans="1:4" x14ac:dyDescent="0.25">
      <c r="A103" s="1"/>
      <c r="B103" s="17"/>
    </row>
    <row r="104" spans="1:4" x14ac:dyDescent="0.25">
      <c r="A104" s="1"/>
      <c r="B104" s="17"/>
    </row>
    <row r="105" spans="1:4" ht="15" customHeight="1" x14ac:dyDescent="0.25"/>
    <row r="113" ht="15" customHeight="1" x14ac:dyDescent="0.25"/>
    <row r="152" spans="1:5" x14ac:dyDescent="0.25">
      <c r="A152" s="1" t="s">
        <v>255</v>
      </c>
      <c r="B152" s="66" t="s">
        <v>250</v>
      </c>
      <c r="C152" s="66"/>
      <c r="D152" s="66"/>
      <c r="E152" s="66"/>
    </row>
    <row r="153" spans="1:5" ht="17.25" x14ac:dyDescent="0.25">
      <c r="A153" s="31">
        <v>180000</v>
      </c>
      <c r="B153" s="1" t="s">
        <v>260</v>
      </c>
      <c r="C153" t="s">
        <v>256</v>
      </c>
      <c r="D153" s="1">
        <f>12.1*12.8</f>
        <v>154.88</v>
      </c>
      <c r="E153" t="s">
        <v>256</v>
      </c>
    </row>
    <row r="154" spans="1:5" ht="17.25" x14ac:dyDescent="0.25">
      <c r="A154" s="1">
        <v>110</v>
      </c>
      <c r="B154" s="1" t="s">
        <v>249</v>
      </c>
      <c r="C154" t="s">
        <v>256</v>
      </c>
      <c r="D154" s="1">
        <f>0.9*1.25</f>
        <v>1.125</v>
      </c>
      <c r="E154" t="s">
        <v>256</v>
      </c>
    </row>
    <row r="155" spans="1:5" x14ac:dyDescent="0.25">
      <c r="A155" s="33">
        <f>A154/A153</f>
        <v>6.111111111111111E-4</v>
      </c>
      <c r="B155" s="75">
        <f>D154/D153</f>
        <v>7.2636880165289257E-3</v>
      </c>
      <c r="C155" s="75"/>
      <c r="D155" s="75"/>
      <c r="E155" s="75"/>
    </row>
    <row r="157" spans="1:5" x14ac:dyDescent="0.25">
      <c r="A157">
        <v>4.2</v>
      </c>
      <c r="B157" t="s">
        <v>251</v>
      </c>
    </row>
    <row r="158" spans="1:5" x14ac:dyDescent="0.25">
      <c r="A158">
        <v>45</v>
      </c>
      <c r="B158" t="s">
        <v>251</v>
      </c>
    </row>
    <row r="159" spans="1:5" x14ac:dyDescent="0.25">
      <c r="A159" s="38">
        <f>1000/A160</f>
        <v>30.76923076923077</v>
      </c>
      <c r="B159" t="s">
        <v>252</v>
      </c>
    </row>
    <row r="160" spans="1:5" x14ac:dyDescent="0.25">
      <c r="A160">
        <v>32.5</v>
      </c>
      <c r="B160" t="s">
        <v>253</v>
      </c>
    </row>
    <row r="161" spans="1:6" x14ac:dyDescent="0.25">
      <c r="A161">
        <v>145</v>
      </c>
      <c r="B161" t="s">
        <v>254</v>
      </c>
    </row>
    <row r="162" spans="1:6" x14ac:dyDescent="0.25">
      <c r="A162" s="30">
        <f>A154/A161</f>
        <v>0.75862068965517238</v>
      </c>
      <c r="B162" t="s">
        <v>257</v>
      </c>
    </row>
    <row r="165" spans="1:6" x14ac:dyDescent="0.25">
      <c r="A165" s="32" t="s">
        <v>259</v>
      </c>
    </row>
    <row r="167" spans="1:6" x14ac:dyDescent="0.25">
      <c r="F167" t="s">
        <v>258</v>
      </c>
    </row>
  </sheetData>
  <mergeCells count="33">
    <mergeCell ref="A101:B101"/>
    <mergeCell ref="A71:A79"/>
    <mergeCell ref="B71:D71"/>
    <mergeCell ref="A80:B80"/>
    <mergeCell ref="A81:A86"/>
    <mergeCell ref="B81:D81"/>
    <mergeCell ref="A87:B87"/>
    <mergeCell ref="A88:A91"/>
    <mergeCell ref="B88:D88"/>
    <mergeCell ref="A92:B92"/>
    <mergeCell ref="A93:A100"/>
    <mergeCell ref="B93:D93"/>
    <mergeCell ref="A51:A61"/>
    <mergeCell ref="B51:D51"/>
    <mergeCell ref="A62:B62"/>
    <mergeCell ref="A63:A69"/>
    <mergeCell ref="B63:D63"/>
    <mergeCell ref="B152:E152"/>
    <mergeCell ref="B155:E155"/>
    <mergeCell ref="A1:D1"/>
    <mergeCell ref="A3:A19"/>
    <mergeCell ref="B3:D3"/>
    <mergeCell ref="A20:B20"/>
    <mergeCell ref="A21:A27"/>
    <mergeCell ref="B21:D21"/>
    <mergeCell ref="A28:B28"/>
    <mergeCell ref="A70:B70"/>
    <mergeCell ref="A29:A40"/>
    <mergeCell ref="B29:D29"/>
    <mergeCell ref="A41:B41"/>
    <mergeCell ref="A42:A49"/>
    <mergeCell ref="B42:D42"/>
    <mergeCell ref="A50:B50"/>
  </mergeCells>
  <hyperlinks>
    <hyperlink ref="A1" r:id="rId1" xr:uid="{867E4925-7CD5-48C8-BA56-D8EB9A7A6732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CC7E1-D37C-4A74-BB44-8D837842E8E1}">
  <dimension ref="B2:K38"/>
  <sheetViews>
    <sheetView topLeftCell="B17" zoomScale="130" zoomScaleNormal="130" workbookViewId="0">
      <selection activeCell="F39" sqref="F39"/>
    </sheetView>
  </sheetViews>
  <sheetFormatPr baseColWidth="10" defaultRowHeight="15" x14ac:dyDescent="0.25"/>
  <cols>
    <col min="2" max="2" width="29.140625" bestFit="1" customWidth="1"/>
    <col min="4" max="4" width="20.42578125" bestFit="1" customWidth="1"/>
    <col min="5" max="5" width="20.28515625" bestFit="1" customWidth="1"/>
    <col min="6" max="6" width="20.7109375" bestFit="1" customWidth="1"/>
    <col min="7" max="7" width="17.7109375" bestFit="1" customWidth="1"/>
    <col min="8" max="8" width="32" bestFit="1" customWidth="1"/>
    <col min="9" max="9" width="28.28515625" bestFit="1" customWidth="1"/>
    <col min="10" max="11" width="20.140625" bestFit="1" customWidth="1"/>
  </cols>
  <sheetData>
    <row r="2" spans="2:10" x14ac:dyDescent="0.25">
      <c r="B2" s="66" t="s">
        <v>302</v>
      </c>
      <c r="C2" s="66"/>
      <c r="D2" s="66"/>
      <c r="E2" s="66"/>
      <c r="F2" s="66"/>
      <c r="G2" s="66"/>
      <c r="H2" s="66"/>
      <c r="I2" s="66"/>
      <c r="J2" s="66"/>
    </row>
    <row r="3" spans="2:10" x14ac:dyDescent="0.25">
      <c r="B3" s="66" t="s">
        <v>45</v>
      </c>
      <c r="C3" s="1" t="s">
        <v>110</v>
      </c>
      <c r="D3" t="s">
        <v>280</v>
      </c>
      <c r="E3" s="1" t="s">
        <v>283</v>
      </c>
      <c r="F3" s="1" t="s">
        <v>284</v>
      </c>
      <c r="G3" s="1" t="s">
        <v>368</v>
      </c>
      <c r="H3" s="1" t="s">
        <v>369</v>
      </c>
      <c r="I3" s="1" t="s">
        <v>370</v>
      </c>
      <c r="J3" s="1" t="s">
        <v>371</v>
      </c>
    </row>
    <row r="4" spans="2:10" ht="17.25" x14ac:dyDescent="0.25">
      <c r="B4" s="66"/>
      <c r="C4" s="1" t="s">
        <v>282</v>
      </c>
      <c r="D4" s="1" t="s">
        <v>281</v>
      </c>
      <c r="E4" s="1" t="s">
        <v>281</v>
      </c>
      <c r="F4" s="1" t="s">
        <v>400</v>
      </c>
      <c r="G4" s="1" t="s">
        <v>401</v>
      </c>
      <c r="H4" s="1" t="s">
        <v>402</v>
      </c>
      <c r="I4" s="1" t="s">
        <v>403</v>
      </c>
      <c r="J4" s="1" t="s">
        <v>404</v>
      </c>
    </row>
    <row r="5" spans="2:10" ht="17.25" x14ac:dyDescent="0.25">
      <c r="B5" s="28" t="s">
        <v>48</v>
      </c>
      <c r="C5" s="1">
        <v>2700</v>
      </c>
      <c r="D5" s="1" t="s">
        <v>286</v>
      </c>
      <c r="E5" s="1" t="s">
        <v>292</v>
      </c>
      <c r="F5" s="1" t="s">
        <v>407</v>
      </c>
      <c r="G5" s="1" t="s">
        <v>409</v>
      </c>
      <c r="H5" s="1" t="s">
        <v>372</v>
      </c>
      <c r="I5" s="1" t="s">
        <v>373</v>
      </c>
      <c r="J5" s="1" t="s">
        <v>286</v>
      </c>
    </row>
    <row r="6" spans="2:10" x14ac:dyDescent="0.25">
      <c r="B6" s="28" t="s">
        <v>141</v>
      </c>
      <c r="C6" s="1">
        <v>8000</v>
      </c>
      <c r="D6" s="1" t="s">
        <v>286</v>
      </c>
      <c r="E6" s="1" t="s">
        <v>300</v>
      </c>
      <c r="F6" s="1" t="s">
        <v>374</v>
      </c>
      <c r="G6" s="1" t="s">
        <v>406</v>
      </c>
      <c r="H6" s="1" t="s">
        <v>375</v>
      </c>
      <c r="I6" s="1" t="s">
        <v>376</v>
      </c>
      <c r="J6" s="1" t="s">
        <v>286</v>
      </c>
    </row>
    <row r="7" spans="2:10" ht="17.25" x14ac:dyDescent="0.25">
      <c r="B7" s="28" t="s">
        <v>66</v>
      </c>
      <c r="C7" s="1">
        <v>7850</v>
      </c>
      <c r="D7" s="1" t="s">
        <v>286</v>
      </c>
      <c r="E7" s="1" t="s">
        <v>299</v>
      </c>
      <c r="F7" s="35" t="s">
        <v>408</v>
      </c>
      <c r="G7" s="1" t="s">
        <v>405</v>
      </c>
      <c r="H7" s="1">
        <v>50</v>
      </c>
      <c r="I7" s="1" t="s">
        <v>410</v>
      </c>
      <c r="J7" s="1" t="s">
        <v>286</v>
      </c>
    </row>
    <row r="8" spans="2:10" ht="17.25" x14ac:dyDescent="0.25">
      <c r="B8" s="28" t="s">
        <v>55</v>
      </c>
      <c r="C8" s="1">
        <v>1200</v>
      </c>
      <c r="D8" s="34" t="s">
        <v>288</v>
      </c>
      <c r="E8" s="1" t="s">
        <v>377</v>
      </c>
      <c r="F8" s="35" t="s">
        <v>293</v>
      </c>
      <c r="G8" s="1" t="s">
        <v>378</v>
      </c>
      <c r="H8" s="1">
        <v>0.25</v>
      </c>
      <c r="I8" s="1" t="s">
        <v>379</v>
      </c>
      <c r="J8" s="1" t="s">
        <v>380</v>
      </c>
    </row>
    <row r="9" spans="2:10" ht="17.25" x14ac:dyDescent="0.25">
      <c r="B9" s="28" t="s">
        <v>108</v>
      </c>
      <c r="C9" s="1">
        <v>1150</v>
      </c>
      <c r="D9" s="34" t="s">
        <v>287</v>
      </c>
      <c r="E9" s="1" t="s">
        <v>301</v>
      </c>
      <c r="F9" s="1" t="s">
        <v>294</v>
      </c>
      <c r="G9" s="1" t="s">
        <v>412</v>
      </c>
      <c r="H9" s="1">
        <v>0.2</v>
      </c>
      <c r="I9" s="1" t="s">
        <v>411</v>
      </c>
      <c r="J9" s="1">
        <v>30</v>
      </c>
    </row>
    <row r="10" spans="2:10" ht="17.25" x14ac:dyDescent="0.25">
      <c r="B10" s="28" t="s">
        <v>109</v>
      </c>
      <c r="C10" s="1" t="s">
        <v>286</v>
      </c>
      <c r="D10" s="1">
        <v>2.0720000000000001</v>
      </c>
      <c r="E10" s="1" t="s">
        <v>381</v>
      </c>
      <c r="F10" s="39" t="s">
        <v>382</v>
      </c>
      <c r="G10" s="1" t="s">
        <v>383</v>
      </c>
      <c r="H10" s="1" t="s">
        <v>384</v>
      </c>
      <c r="I10" s="1" t="s">
        <v>385</v>
      </c>
      <c r="J10" s="1" t="s">
        <v>424</v>
      </c>
    </row>
    <row r="11" spans="2:10" x14ac:dyDescent="0.25">
      <c r="B11" s="79" t="s">
        <v>386</v>
      </c>
      <c r="C11" s="66">
        <v>3255</v>
      </c>
      <c r="D11" s="66" t="s">
        <v>286</v>
      </c>
      <c r="E11" s="35">
        <v>2200</v>
      </c>
      <c r="F11" s="66" t="s">
        <v>387</v>
      </c>
      <c r="G11" s="77" t="s">
        <v>388</v>
      </c>
      <c r="H11" s="66" t="s">
        <v>389</v>
      </c>
      <c r="I11" s="66" t="s">
        <v>390</v>
      </c>
      <c r="J11" s="66">
        <v>15</v>
      </c>
    </row>
    <row r="12" spans="2:10" x14ac:dyDescent="0.25">
      <c r="B12" s="79"/>
      <c r="C12" s="66"/>
      <c r="D12" s="66"/>
      <c r="E12" t="s">
        <v>391</v>
      </c>
      <c r="F12" s="66"/>
      <c r="G12" s="77"/>
      <c r="H12" s="66"/>
      <c r="I12" s="66"/>
      <c r="J12" s="66"/>
    </row>
    <row r="13" spans="2:10" ht="17.25" x14ac:dyDescent="0.25">
      <c r="B13" s="28" t="s">
        <v>47</v>
      </c>
      <c r="C13" s="1">
        <v>8960</v>
      </c>
      <c r="D13" s="1" t="s">
        <v>285</v>
      </c>
      <c r="E13" s="1">
        <v>1084</v>
      </c>
      <c r="F13" s="1" t="s">
        <v>295</v>
      </c>
      <c r="G13" s="31" t="s">
        <v>416</v>
      </c>
      <c r="H13" s="1">
        <v>401</v>
      </c>
      <c r="I13" s="1" t="s">
        <v>423</v>
      </c>
      <c r="J13" s="1" t="s">
        <v>286</v>
      </c>
    </row>
    <row r="14" spans="2:10" ht="17.25" x14ac:dyDescent="0.25">
      <c r="B14" s="28" t="s">
        <v>246</v>
      </c>
      <c r="C14" s="1">
        <v>2000</v>
      </c>
      <c r="D14" s="34" t="s">
        <v>289</v>
      </c>
      <c r="E14" s="1" t="s">
        <v>286</v>
      </c>
      <c r="F14" s="1" t="s">
        <v>296</v>
      </c>
      <c r="G14" s="1" t="s">
        <v>417</v>
      </c>
      <c r="H14" s="1">
        <v>0.2</v>
      </c>
      <c r="I14" s="1" t="s">
        <v>422</v>
      </c>
      <c r="J14" s="1">
        <v>20</v>
      </c>
    </row>
    <row r="15" spans="2:10" ht="17.25" x14ac:dyDescent="0.25">
      <c r="B15" s="28" t="s">
        <v>303</v>
      </c>
      <c r="C15" s="1">
        <v>1155</v>
      </c>
      <c r="D15" s="1" t="s">
        <v>290</v>
      </c>
      <c r="E15" s="1">
        <v>215</v>
      </c>
      <c r="F15" s="35" t="s">
        <v>297</v>
      </c>
      <c r="G15" s="1" t="s">
        <v>418</v>
      </c>
      <c r="H15" s="1">
        <v>0.4</v>
      </c>
      <c r="I15" s="1" t="s">
        <v>421</v>
      </c>
      <c r="J15" s="1">
        <v>18</v>
      </c>
    </row>
    <row r="16" spans="2:10" ht="17.25" x14ac:dyDescent="0.25">
      <c r="B16" s="28" t="s">
        <v>145</v>
      </c>
      <c r="C16" s="1">
        <v>1900</v>
      </c>
      <c r="D16" s="1" t="s">
        <v>291</v>
      </c>
      <c r="E16" s="1" t="s">
        <v>286</v>
      </c>
      <c r="F16" s="1" t="s">
        <v>298</v>
      </c>
      <c r="G16" s="1" t="s">
        <v>419</v>
      </c>
      <c r="H16" s="1">
        <v>0.4</v>
      </c>
      <c r="I16" s="1" t="s">
        <v>420</v>
      </c>
      <c r="J16" s="1">
        <v>20</v>
      </c>
    </row>
    <row r="17" spans="2:11" ht="17.25" x14ac:dyDescent="0.25">
      <c r="B17" s="28" t="s">
        <v>392</v>
      </c>
      <c r="C17" s="1">
        <v>2329</v>
      </c>
      <c r="D17" s="1" t="s">
        <v>286</v>
      </c>
      <c r="E17" s="1">
        <v>1412</v>
      </c>
      <c r="F17" s="35">
        <v>5.0000000000000001E-3</v>
      </c>
      <c r="G17" s="1" t="s">
        <v>393</v>
      </c>
      <c r="H17" s="1">
        <v>150</v>
      </c>
      <c r="I17" s="1" t="s">
        <v>394</v>
      </c>
      <c r="J17" s="1" t="s">
        <v>395</v>
      </c>
    </row>
    <row r="18" spans="2:11" ht="17.25" x14ac:dyDescent="0.25">
      <c r="B18" s="28" t="s">
        <v>396</v>
      </c>
      <c r="C18" s="1">
        <v>1420</v>
      </c>
      <c r="D18" s="1" t="s">
        <v>413</v>
      </c>
      <c r="E18" s="1" t="s">
        <v>397</v>
      </c>
      <c r="F18" s="1" t="s">
        <v>414</v>
      </c>
      <c r="G18" s="39" t="s">
        <v>398</v>
      </c>
      <c r="H18" s="1">
        <v>0.12</v>
      </c>
      <c r="I18" s="1" t="s">
        <v>399</v>
      </c>
      <c r="J18" s="1" t="s">
        <v>415</v>
      </c>
    </row>
    <row r="19" spans="2:11" x14ac:dyDescent="0.25">
      <c r="D19" s="2"/>
      <c r="E19" s="1"/>
      <c r="F19" s="1"/>
      <c r="G19" s="1"/>
    </row>
    <row r="20" spans="2:11" x14ac:dyDescent="0.25">
      <c r="B20" s="66" t="s">
        <v>175</v>
      </c>
      <c r="C20" s="66"/>
      <c r="D20" s="2"/>
      <c r="E20" s="66" t="s">
        <v>309</v>
      </c>
      <c r="F20" s="66" t="s">
        <v>307</v>
      </c>
      <c r="G20" s="66"/>
      <c r="H20" s="80" t="s">
        <v>308</v>
      </c>
      <c r="I20" s="80" t="s">
        <v>312</v>
      </c>
    </row>
    <row r="21" spans="2:11" x14ac:dyDescent="0.25">
      <c r="B21" t="s">
        <v>173</v>
      </c>
      <c r="C21" s="1">
        <f>BillOfMaterials!D85</f>
        <v>15</v>
      </c>
      <c r="D21" s="2"/>
      <c r="E21" s="66"/>
      <c r="F21" s="19" t="s">
        <v>305</v>
      </c>
      <c r="G21" s="19" t="s">
        <v>306</v>
      </c>
      <c r="H21" s="80"/>
      <c r="I21" s="80"/>
    </row>
    <row r="22" spans="2:11" x14ac:dyDescent="0.25">
      <c r="B22" t="s">
        <v>170</v>
      </c>
      <c r="C22" s="1">
        <f>BillOfMaterials!D86</f>
        <v>269</v>
      </c>
      <c r="D22" s="2"/>
      <c r="E22" s="27" t="s">
        <v>310</v>
      </c>
      <c r="F22" s="1">
        <v>300</v>
      </c>
      <c r="G22" s="1">
        <v>350</v>
      </c>
      <c r="H22" s="1">
        <v>583</v>
      </c>
      <c r="I22" s="1">
        <v>350</v>
      </c>
    </row>
    <row r="23" spans="2:11" x14ac:dyDescent="0.25">
      <c r="B23" t="s">
        <v>304</v>
      </c>
      <c r="C23" s="1">
        <f>BillOfMaterials!D87</f>
        <v>73</v>
      </c>
      <c r="D23" s="2"/>
      <c r="E23" s="27" t="s">
        <v>311</v>
      </c>
      <c r="F23" s="1">
        <v>256</v>
      </c>
      <c r="G23" s="1">
        <v>305</v>
      </c>
      <c r="H23" s="1">
        <v>460</v>
      </c>
      <c r="I23" s="1">
        <v>315</v>
      </c>
    </row>
    <row r="24" spans="2:11" x14ac:dyDescent="0.25">
      <c r="B24" t="s">
        <v>174</v>
      </c>
      <c r="C24" s="1">
        <f>BillOfMaterials!D88</f>
        <v>11</v>
      </c>
      <c r="D24" s="2"/>
      <c r="E24" s="27" t="s">
        <v>313</v>
      </c>
      <c r="F24" s="1">
        <v>275</v>
      </c>
      <c r="G24" s="1">
        <v>300</v>
      </c>
      <c r="H24" s="1">
        <v>627</v>
      </c>
      <c r="I24" s="1">
        <v>310</v>
      </c>
    </row>
    <row r="25" spans="2:11" x14ac:dyDescent="0.25">
      <c r="D25" s="2"/>
      <c r="E25" s="1"/>
      <c r="F25" s="1"/>
    </row>
    <row r="26" spans="2:11" x14ac:dyDescent="0.25">
      <c r="B26" s="27" t="s">
        <v>314</v>
      </c>
      <c r="C26" s="1">
        <v>226.5</v>
      </c>
      <c r="G26" s="66" t="s">
        <v>321</v>
      </c>
      <c r="H26" s="66"/>
      <c r="I26" s="66"/>
      <c r="J26" s="66"/>
      <c r="K26" s="66"/>
    </row>
    <row r="27" spans="2:11" x14ac:dyDescent="0.25">
      <c r="B27" s="27" t="s">
        <v>319</v>
      </c>
      <c r="C27" s="1">
        <v>15.91</v>
      </c>
      <c r="G27" s="1" t="s">
        <v>320</v>
      </c>
      <c r="H27" s="1" t="s">
        <v>176</v>
      </c>
      <c r="I27" s="1" t="s">
        <v>3</v>
      </c>
      <c r="J27" s="1" t="s">
        <v>45</v>
      </c>
      <c r="K27" s="1" t="s">
        <v>5</v>
      </c>
    </row>
    <row r="28" spans="2:11" x14ac:dyDescent="0.25">
      <c r="B28" s="27" t="s">
        <v>315</v>
      </c>
      <c r="C28" s="1">
        <v>21</v>
      </c>
      <c r="G28" s="1">
        <v>1</v>
      </c>
      <c r="H28" t="s">
        <v>105</v>
      </c>
      <c r="I28" s="1">
        <v>1</v>
      </c>
      <c r="J28" s="1" t="s">
        <v>48</v>
      </c>
      <c r="K28" s="17">
        <v>22.95</v>
      </c>
    </row>
    <row r="29" spans="2:11" x14ac:dyDescent="0.25">
      <c r="B29" s="27"/>
      <c r="C29" s="1"/>
      <c r="G29" s="1">
        <v>2</v>
      </c>
      <c r="H29" t="s">
        <v>181</v>
      </c>
      <c r="I29" s="1">
        <v>1</v>
      </c>
      <c r="J29" s="1" t="s">
        <v>48</v>
      </c>
      <c r="K29" s="17">
        <v>7.76</v>
      </c>
    </row>
    <row r="30" spans="2:11" x14ac:dyDescent="0.25">
      <c r="B30" s="27" t="s">
        <v>316</v>
      </c>
      <c r="C30" s="17">
        <f>Assemblies!D92+Assemblies!D101</f>
        <v>49.867870000000011</v>
      </c>
      <c r="G30" s="1">
        <v>3</v>
      </c>
      <c r="H30" t="s">
        <v>275</v>
      </c>
      <c r="I30" s="1">
        <v>1</v>
      </c>
      <c r="J30" s="1" t="s">
        <v>57</v>
      </c>
      <c r="K30" s="17">
        <v>3.09</v>
      </c>
    </row>
    <row r="31" spans="2:11" x14ac:dyDescent="0.25">
      <c r="B31" s="27" t="s">
        <v>317</v>
      </c>
      <c r="C31" s="1">
        <f>BillOfMaterials!F39+BillOfMaterials!F40</f>
        <v>30.71</v>
      </c>
      <c r="G31" s="1">
        <v>4</v>
      </c>
      <c r="H31" t="s">
        <v>180</v>
      </c>
      <c r="I31" s="1">
        <v>1</v>
      </c>
      <c r="J31" s="1" t="s">
        <v>57</v>
      </c>
      <c r="K31" s="17">
        <v>1.77</v>
      </c>
    </row>
    <row r="32" spans="2:11" x14ac:dyDescent="0.25">
      <c r="B32" s="27" t="s">
        <v>318</v>
      </c>
      <c r="C32" s="1">
        <v>92.34</v>
      </c>
      <c r="G32" s="1">
        <v>5</v>
      </c>
      <c r="H32" t="s">
        <v>188</v>
      </c>
      <c r="I32" s="1">
        <v>1</v>
      </c>
      <c r="J32" s="1" t="s">
        <v>47</v>
      </c>
      <c r="K32" s="17">
        <v>0.25600000000000001</v>
      </c>
    </row>
    <row r="33" spans="4:11" ht="18" x14ac:dyDescent="0.25">
      <c r="D33" s="1"/>
      <c r="G33" s="1">
        <v>6</v>
      </c>
      <c r="H33" t="s">
        <v>187</v>
      </c>
      <c r="I33" s="1">
        <v>1</v>
      </c>
      <c r="J33" s="1" t="s">
        <v>322</v>
      </c>
      <c r="K33" s="17">
        <v>7.8799999999999999E-3</v>
      </c>
    </row>
    <row r="34" spans="4:11" x14ac:dyDescent="0.25">
      <c r="G34" s="1">
        <v>7</v>
      </c>
      <c r="H34" t="s">
        <v>182</v>
      </c>
      <c r="I34" s="1">
        <v>3</v>
      </c>
      <c r="J34" s="1" t="s">
        <v>48</v>
      </c>
      <c r="K34" s="17">
        <v>0.84226000000000001</v>
      </c>
    </row>
    <row r="35" spans="4:11" x14ac:dyDescent="0.25">
      <c r="G35" s="1">
        <v>8</v>
      </c>
      <c r="H35" t="s">
        <v>184</v>
      </c>
      <c r="I35" s="1">
        <v>1</v>
      </c>
      <c r="J35" s="1" t="s">
        <v>48</v>
      </c>
      <c r="K35" s="17">
        <v>0.23200000000000001</v>
      </c>
    </row>
    <row r="36" spans="4:11" x14ac:dyDescent="0.25">
      <c r="G36" s="1">
        <v>9</v>
      </c>
      <c r="H36" t="s">
        <v>185</v>
      </c>
      <c r="I36" s="1">
        <v>1</v>
      </c>
      <c r="J36" s="1" t="s">
        <v>48</v>
      </c>
      <c r="K36" s="17">
        <v>0.40500000000000003</v>
      </c>
    </row>
    <row r="37" spans="4:11" x14ac:dyDescent="0.25">
      <c r="G37" s="1">
        <v>10</v>
      </c>
      <c r="H37" t="s">
        <v>186</v>
      </c>
      <c r="I37" s="1">
        <v>2</v>
      </c>
      <c r="J37" s="1" t="s">
        <v>46</v>
      </c>
      <c r="K37" s="17">
        <v>0.16239999999999999</v>
      </c>
    </row>
    <row r="38" spans="4:11" x14ac:dyDescent="0.25">
      <c r="G38" s="1">
        <v>11</v>
      </c>
      <c r="H38" t="s">
        <v>183</v>
      </c>
      <c r="I38" s="1">
        <v>2</v>
      </c>
      <c r="J38" s="1" t="s">
        <v>47</v>
      </c>
      <c r="K38" s="17">
        <v>6.45E-3</v>
      </c>
    </row>
  </sheetData>
  <sortState xmlns:xlrd2="http://schemas.microsoft.com/office/spreadsheetml/2017/richdata2" ref="H4:L24">
    <sortCondition ref="H4:H24"/>
  </sortState>
  <mergeCells count="16">
    <mergeCell ref="B2:J2"/>
    <mergeCell ref="G26:K26"/>
    <mergeCell ref="B3:B4"/>
    <mergeCell ref="B20:C20"/>
    <mergeCell ref="F20:G20"/>
    <mergeCell ref="H20:H21"/>
    <mergeCell ref="E20:E21"/>
    <mergeCell ref="I20:I21"/>
    <mergeCell ref="B11:B12"/>
    <mergeCell ref="C11:C12"/>
    <mergeCell ref="D11:D12"/>
    <mergeCell ref="F11:F12"/>
    <mergeCell ref="G11:G12"/>
    <mergeCell ref="H11:H12"/>
    <mergeCell ref="I11:I12"/>
    <mergeCell ref="J11:J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BillOfMaterials</vt:lpstr>
      <vt:lpstr>Assemblies</vt:lpstr>
      <vt:lpstr>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Vagelis</dc:creator>
  <cp:lastModifiedBy>Gkougkousis, Vagelis</cp:lastModifiedBy>
  <cp:lastPrinted>2025-05-02T21:02:34Z</cp:lastPrinted>
  <dcterms:created xsi:type="dcterms:W3CDTF">2015-06-05T18:19:34Z</dcterms:created>
  <dcterms:modified xsi:type="dcterms:W3CDTF">2025-07-15T12:48:57Z</dcterms:modified>
</cp:coreProperties>
</file>